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rsonal\Geology\2016\Spring\"/>
    </mc:Choice>
  </mc:AlternateContent>
  <bookViews>
    <workbookView xWindow="120" yWindow="315" windowWidth="10005" windowHeight="9825" tabRatio="641"/>
  </bookViews>
  <sheets>
    <sheet name="2015S 113-Monday 230" sheetId="11" r:id="rId1"/>
    <sheet name="2015S 113-Wed" sheetId="3" r:id="rId2"/>
    <sheet name="Points" sheetId="13" r:id="rId3"/>
    <sheet name="Sheet1" sheetId="5" r:id="rId4"/>
    <sheet name="Sheet2" sheetId="12" r:id="rId5"/>
    <sheet name="Sheet4" sheetId="15" r:id="rId6"/>
  </sheets>
  <definedNames>
    <definedName name="_xlnm._FilterDatabase" localSheetId="0" hidden="1">'2015S 113-Monday 230'!$A$4:$AH$21</definedName>
    <definedName name="_xlnm._FilterDatabase" localSheetId="1" hidden="1">'2015S 113-Wed'!$A$4:$AH$22</definedName>
    <definedName name="_xlnm.Print_Area" localSheetId="0">'2015S 113-Monday 230'!$A$1:$T$21</definedName>
    <definedName name="_xlnm.Print_Area" localSheetId="1">'2015S 113-Wed'!$A$1:$T$22</definedName>
  </definedNames>
  <calcPr calcId="152511"/>
</workbook>
</file>

<file path=xl/calcChain.xml><?xml version="1.0" encoding="utf-8"?>
<calcChain xmlns="http://schemas.openxmlformats.org/spreadsheetml/2006/main">
  <c r="U3" i="3" l="1"/>
  <c r="B19" i="3"/>
  <c r="B18" i="3"/>
  <c r="B17" i="3"/>
  <c r="B16" i="3"/>
  <c r="B15" i="3"/>
  <c r="B14" i="3"/>
  <c r="B13" i="3"/>
  <c r="B12" i="3"/>
  <c r="B11" i="3"/>
  <c r="B10" i="3"/>
  <c r="B8" i="3"/>
  <c r="B7" i="3"/>
  <c r="B6" i="3"/>
  <c r="B5" i="3"/>
  <c r="B20" i="3" l="1"/>
  <c r="U3" i="11"/>
  <c r="T27" i="11"/>
  <c r="S27" i="11"/>
  <c r="R27" i="11"/>
  <c r="Q27" i="11"/>
  <c r="N27" i="11"/>
  <c r="M27" i="11"/>
  <c r="L27" i="11"/>
  <c r="K27" i="11"/>
  <c r="J27" i="11"/>
  <c r="H27" i="11"/>
  <c r="G27" i="11"/>
  <c r="F27" i="11"/>
  <c r="E27" i="11"/>
  <c r="D27" i="11"/>
  <c r="C27" i="11"/>
  <c r="T26" i="11"/>
  <c r="T29" i="11" s="1"/>
  <c r="S26" i="11"/>
  <c r="R26" i="11"/>
  <c r="R28" i="11" s="1"/>
  <c r="Q26" i="11"/>
  <c r="N26" i="11"/>
  <c r="N28" i="11" s="1"/>
  <c r="M26" i="11"/>
  <c r="L26" i="11"/>
  <c r="L29" i="11" s="1"/>
  <c r="K26" i="11"/>
  <c r="J26" i="11"/>
  <c r="J28" i="11" s="1"/>
  <c r="H26" i="11"/>
  <c r="G26" i="11"/>
  <c r="G29" i="11" s="1"/>
  <c r="F26" i="11"/>
  <c r="E26" i="11"/>
  <c r="E28" i="11" s="1"/>
  <c r="D26" i="11"/>
  <c r="C26" i="11"/>
  <c r="T25" i="11"/>
  <c r="S25" i="11"/>
  <c r="R25" i="11"/>
  <c r="Q25" i="11"/>
  <c r="N25" i="11"/>
  <c r="M25" i="11"/>
  <c r="L25" i="11"/>
  <c r="K25" i="11"/>
  <c r="J25" i="11"/>
  <c r="H25" i="11"/>
  <c r="G25" i="11"/>
  <c r="F25" i="11"/>
  <c r="E25" i="11"/>
  <c r="D25" i="11"/>
  <c r="C25" i="11"/>
  <c r="T24" i="11"/>
  <c r="S24" i="11"/>
  <c r="R24" i="11"/>
  <c r="Q24" i="11"/>
  <c r="N24" i="11"/>
  <c r="M24" i="11"/>
  <c r="L24" i="11"/>
  <c r="K24" i="11"/>
  <c r="J24" i="11"/>
  <c r="H24" i="11"/>
  <c r="G24" i="11"/>
  <c r="F24" i="11"/>
  <c r="E24" i="11"/>
  <c r="D24" i="11"/>
  <c r="C24" i="11"/>
  <c r="Y27" i="11"/>
  <c r="Y26" i="11"/>
  <c r="Y28" i="11" s="1"/>
  <c r="Y25" i="11"/>
  <c r="Y24" i="11"/>
  <c r="B6" i="11"/>
  <c r="B7" i="11"/>
  <c r="B50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5" i="11"/>
  <c r="U9" i="3"/>
  <c r="U11" i="11"/>
  <c r="Y29" i="11" l="1"/>
  <c r="F29" i="11"/>
  <c r="H28" i="11"/>
  <c r="K29" i="11"/>
  <c r="M28" i="11"/>
  <c r="S29" i="11"/>
  <c r="D28" i="11"/>
  <c r="Q28" i="11"/>
  <c r="B27" i="11"/>
  <c r="B24" i="11"/>
  <c r="B25" i="11"/>
  <c r="B26" i="11"/>
  <c r="B29" i="11" s="1"/>
  <c r="C29" i="11"/>
  <c r="B28" i="11"/>
  <c r="F28" i="11"/>
  <c r="K28" i="11"/>
  <c r="S28" i="11"/>
  <c r="D29" i="11"/>
  <c r="H29" i="11"/>
  <c r="M29" i="11"/>
  <c r="Q29" i="11"/>
  <c r="C28" i="11"/>
  <c r="G28" i="11"/>
  <c r="L28" i="11"/>
  <c r="T28" i="11"/>
  <c r="E29" i="11"/>
  <c r="J29" i="11"/>
  <c r="N29" i="11"/>
  <c r="R29" i="11"/>
  <c r="U65" i="11"/>
  <c r="V65" i="11" s="1"/>
  <c r="Z65" i="11" s="1"/>
  <c r="C64" i="11"/>
  <c r="D64" i="11" s="1"/>
  <c r="E64" i="11" s="1"/>
  <c r="F64" i="11" s="1"/>
  <c r="G64" i="11" s="1"/>
  <c r="H64" i="11" s="1"/>
  <c r="I64" i="11" s="1"/>
  <c r="J64" i="11" s="1"/>
  <c r="K64" i="11" s="1"/>
  <c r="L64" i="11" s="1"/>
  <c r="M64" i="11" s="1"/>
  <c r="N64" i="11" s="1"/>
  <c r="O64" i="11" s="1"/>
  <c r="U63" i="11"/>
  <c r="U62" i="11"/>
  <c r="J55" i="3"/>
  <c r="U55" i="3" s="1"/>
  <c r="V55" i="3" s="1"/>
  <c r="Z55" i="3" s="1"/>
  <c r="C54" i="3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N54" i="3" s="1"/>
  <c r="U53" i="3"/>
  <c r="U52" i="3"/>
  <c r="B20" i="12" l="1"/>
  <c r="B21" i="12" s="1"/>
  <c r="U18" i="11" l="1"/>
  <c r="U17" i="11"/>
  <c r="U12" i="3"/>
  <c r="U6" i="3"/>
  <c r="U19" i="11" l="1"/>
  <c r="U16" i="11"/>
  <c r="U15" i="11"/>
  <c r="U14" i="11"/>
  <c r="U13" i="11"/>
  <c r="U49" i="11"/>
  <c r="U12" i="11"/>
  <c r="U10" i="11"/>
  <c r="U9" i="11"/>
  <c r="U8" i="11"/>
  <c r="U50" i="11"/>
  <c r="U7" i="11"/>
  <c r="U6" i="11"/>
  <c r="C4" i="11"/>
  <c r="D4" i="11" s="1"/>
  <c r="E4" i="11" s="1"/>
  <c r="F4" i="11" s="1"/>
  <c r="G4" i="11" s="1"/>
  <c r="H4" i="11" s="1"/>
  <c r="U20" i="3"/>
  <c r="U19" i="3"/>
  <c r="U18" i="3"/>
  <c r="U17" i="3"/>
  <c r="U16" i="3"/>
  <c r="U15" i="3"/>
  <c r="U14" i="3"/>
  <c r="U13" i="3"/>
  <c r="U11" i="3"/>
  <c r="U10" i="3"/>
  <c r="U62" i="3"/>
  <c r="U61" i="3"/>
  <c r="U8" i="3"/>
  <c r="U7" i="3"/>
  <c r="I4" i="11" l="1"/>
  <c r="J4" i="11" s="1"/>
  <c r="K4" i="11" s="1"/>
  <c r="L4" i="11" s="1"/>
  <c r="M4" i="11" s="1"/>
  <c r="N4" i="11" s="1"/>
  <c r="R34" i="3"/>
  <c r="R35" i="3"/>
  <c r="M17" i="13" l="1"/>
  <c r="M18" i="13" s="1"/>
  <c r="N18" i="13" l="1"/>
  <c r="M19" i="13"/>
  <c r="M20" i="13" l="1"/>
  <c r="N19" i="13"/>
  <c r="I24" i="11"/>
  <c r="I27" i="11"/>
  <c r="I26" i="11"/>
  <c r="M21" i="13" l="1"/>
  <c r="N20" i="13"/>
  <c r="I25" i="11"/>
  <c r="I29" i="11"/>
  <c r="I28" i="11"/>
  <c r="M22" i="13" l="1"/>
  <c r="N21" i="13"/>
  <c r="T24" i="13"/>
  <c r="T23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M23" i="13" l="1"/>
  <c r="N22" i="13"/>
  <c r="P18" i="13"/>
  <c r="Q18" i="13" s="1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3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M24" i="13" l="1"/>
  <c r="N23" i="13"/>
  <c r="T19" i="13"/>
  <c r="N24" i="13" l="1"/>
  <c r="M25" i="13"/>
  <c r="T20" i="13"/>
  <c r="Q19" i="13"/>
  <c r="A22" i="5"/>
  <c r="N25" i="13" l="1"/>
  <c r="M26" i="13"/>
  <c r="T21" i="13"/>
  <c r="T22" i="13"/>
  <c r="Q20" i="13"/>
  <c r="N26" i="13" l="1"/>
  <c r="M27" i="13"/>
  <c r="Q21" i="13"/>
  <c r="Q22" i="13"/>
  <c r="K24" i="13"/>
  <c r="K23" i="13"/>
  <c r="J18" i="13"/>
  <c r="K18" i="13" s="1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H24" i="13"/>
  <c r="H23" i="13"/>
  <c r="G18" i="13"/>
  <c r="G19" i="13" s="1"/>
  <c r="A18" i="13"/>
  <c r="H17" i="13"/>
  <c r="E17" i="13"/>
  <c r="H16" i="13"/>
  <c r="E16" i="13"/>
  <c r="B16" i="13"/>
  <c r="H15" i="13"/>
  <c r="E15" i="13"/>
  <c r="B15" i="13"/>
  <c r="H14" i="13"/>
  <c r="E14" i="13"/>
  <c r="B14" i="13"/>
  <c r="H13" i="13"/>
  <c r="E13" i="13"/>
  <c r="B13" i="13"/>
  <c r="H12" i="13"/>
  <c r="E12" i="13"/>
  <c r="B12" i="13"/>
  <c r="H11" i="13"/>
  <c r="E11" i="13"/>
  <c r="B11" i="13"/>
  <c r="H10" i="13"/>
  <c r="E10" i="13"/>
  <c r="B10" i="13"/>
  <c r="H9" i="13"/>
  <c r="E9" i="13"/>
  <c r="B9" i="13"/>
  <c r="H8" i="13"/>
  <c r="E8" i="13"/>
  <c r="B8" i="13"/>
  <c r="H7" i="13"/>
  <c r="E7" i="13"/>
  <c r="B7" i="13"/>
  <c r="H6" i="13"/>
  <c r="E6" i="13"/>
  <c r="B6" i="13"/>
  <c r="H5" i="13"/>
  <c r="E5" i="13"/>
  <c r="B5" i="13"/>
  <c r="H4" i="13"/>
  <c r="E4" i="13"/>
  <c r="B4" i="13"/>
  <c r="H3" i="13"/>
  <c r="E3" i="13"/>
  <c r="B3" i="13"/>
  <c r="N27" i="13" l="1"/>
  <c r="M28" i="13"/>
  <c r="H18" i="13"/>
  <c r="J19" i="13"/>
  <c r="G20" i="13"/>
  <c r="H19" i="13"/>
  <c r="Q27" i="3"/>
  <c r="Q26" i="3"/>
  <c r="Q25" i="3"/>
  <c r="Q24" i="3"/>
  <c r="N28" i="13" l="1"/>
  <c r="M29" i="13"/>
  <c r="N29" i="13" s="1"/>
  <c r="N30" i="13"/>
  <c r="K19" i="13"/>
  <c r="J20" i="13"/>
  <c r="G21" i="13"/>
  <c r="H20" i="13"/>
  <c r="Q29" i="3"/>
  <c r="Q28" i="3"/>
  <c r="N31" i="13" l="1"/>
  <c r="K20" i="13"/>
  <c r="J21" i="13"/>
  <c r="H22" i="13"/>
  <c r="H21" i="13"/>
  <c r="N32" i="13" l="1"/>
  <c r="N33" i="13"/>
  <c r="K21" i="13"/>
  <c r="J22" i="13"/>
  <c r="K22" i="13" s="1"/>
  <c r="C9" i="12"/>
  <c r="D9" i="12" s="1"/>
  <c r="C8" i="12"/>
  <c r="D8" i="12" s="1"/>
  <c r="C6" i="12"/>
  <c r="C5" i="12"/>
  <c r="C3" i="12"/>
  <c r="C2" i="12"/>
  <c r="U5" i="11" l="1"/>
  <c r="V11" i="11"/>
  <c r="X11" i="11" s="1"/>
  <c r="U2" i="11"/>
  <c r="V18" i="11" l="1"/>
  <c r="X18" i="11" s="1"/>
  <c r="V17" i="11"/>
  <c r="X17" i="11" s="1"/>
  <c r="V50" i="11"/>
  <c r="X50" i="11" s="1"/>
  <c r="V6" i="11"/>
  <c r="X6" i="11" s="1"/>
  <c r="V7" i="11"/>
  <c r="X7" i="11" s="1"/>
  <c r="V10" i="11"/>
  <c r="X10" i="11" s="1"/>
  <c r="V8" i="11"/>
  <c r="X8" i="11" s="1"/>
  <c r="V9" i="11"/>
  <c r="X9" i="11" s="1"/>
  <c r="V14" i="11"/>
  <c r="X14" i="11" s="1"/>
  <c r="V12" i="11"/>
  <c r="X12" i="11" s="1"/>
  <c r="V49" i="11"/>
  <c r="X49" i="11" s="1"/>
  <c r="V13" i="11"/>
  <c r="X13" i="11" s="1"/>
  <c r="V15" i="11"/>
  <c r="X15" i="11" s="1"/>
  <c r="V16" i="11"/>
  <c r="X16" i="11" s="1"/>
  <c r="V19" i="11"/>
  <c r="X19" i="11" s="1"/>
  <c r="V5" i="11"/>
  <c r="X5" i="11" s="1"/>
  <c r="V9" i="3" l="1"/>
  <c r="X9" i="3" s="1"/>
  <c r="C4" i="3"/>
  <c r="D4" i="3" s="1"/>
  <c r="E4" i="3" s="1"/>
  <c r="F4" i="3" s="1"/>
  <c r="G4" i="3" s="1"/>
  <c r="H4" i="3" s="1"/>
  <c r="I4" i="3" s="1"/>
  <c r="B17" i="5"/>
  <c r="B18" i="5"/>
  <c r="B14" i="5"/>
  <c r="B15" i="5"/>
  <c r="B16" i="5"/>
  <c r="B2" i="5"/>
  <c r="B3" i="5"/>
  <c r="B4" i="5"/>
  <c r="B5" i="5"/>
  <c r="B6" i="5"/>
  <c r="B7" i="5"/>
  <c r="B8" i="5"/>
  <c r="B9" i="5"/>
  <c r="B10" i="5"/>
  <c r="B11" i="5"/>
  <c r="B12" i="5"/>
  <c r="B13" i="5"/>
  <c r="B1" i="5"/>
  <c r="U5" i="3"/>
  <c r="U2" i="3"/>
  <c r="V6" i="3" l="1"/>
  <c r="X6" i="3" s="1"/>
  <c r="V12" i="3"/>
  <c r="X12" i="3" s="1"/>
  <c r="J4" i="3"/>
  <c r="K4" i="3" s="1"/>
  <c r="L4" i="3" s="1"/>
  <c r="M4" i="3" s="1"/>
  <c r="N4" i="3" s="1"/>
  <c r="V61" i="3"/>
  <c r="X61" i="3" s="1"/>
  <c r="V14" i="3"/>
  <c r="X14" i="3" s="1"/>
  <c r="V15" i="3"/>
  <c r="X15" i="3" s="1"/>
  <c r="V16" i="3"/>
  <c r="X16" i="3" s="1"/>
  <c r="V13" i="3"/>
  <c r="X13" i="3" s="1"/>
  <c r="V18" i="3"/>
  <c r="X18" i="3" s="1"/>
  <c r="V19" i="3"/>
  <c r="X19" i="3" s="1"/>
  <c r="V20" i="3"/>
  <c r="X20" i="3" s="1"/>
  <c r="V17" i="3"/>
  <c r="X17" i="3" s="1"/>
  <c r="V7" i="3"/>
  <c r="X7" i="3" s="1"/>
  <c r="V8" i="3"/>
  <c r="X8" i="3" s="1"/>
  <c r="V62" i="3"/>
  <c r="X62" i="3" s="1"/>
  <c r="V10" i="3"/>
  <c r="X10" i="3" s="1"/>
  <c r="V11" i="3"/>
  <c r="X11" i="3" s="1"/>
  <c r="V5" i="3"/>
  <c r="X5" i="3" s="1"/>
</calcChain>
</file>

<file path=xl/comments1.xml><?xml version="1.0" encoding="utf-8"?>
<comments xmlns="http://schemas.openxmlformats.org/spreadsheetml/2006/main">
  <authors>
    <author>Al</author>
    <author>Quarles, William A.</author>
  </authors>
  <commentList>
    <comment ref="N4" authorId="0" shapeId="0">
      <text>
        <r>
          <rPr>
            <b/>
            <sz val="9"/>
            <color indexed="81"/>
            <rFont val="Tahoma"/>
            <charset val="1"/>
          </rPr>
          <t>Al:</t>
        </r>
        <r>
          <rPr>
            <sz val="9"/>
            <color indexed="81"/>
            <rFont val="Tahoma"/>
            <charset val="1"/>
          </rPr>
          <t xml:space="preserve">
Last Class</t>
        </r>
      </text>
    </comment>
    <comment ref="D8" authorId="1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sick but came to take quiz</t>
        </r>
      </text>
    </comment>
    <comment ref="F61" authorId="1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Bill's Lab</t>
        </r>
      </text>
    </comment>
    <comment ref="I62" authorId="1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Added 1.6 pts</t>
        </r>
      </text>
    </comment>
    <comment ref="J62" authorId="0" shapeId="0">
      <text>
        <r>
          <rPr>
            <b/>
            <sz val="9"/>
            <color indexed="81"/>
            <rFont val="Tahoma"/>
            <charset val="1"/>
          </rPr>
          <t>Al:</t>
        </r>
        <r>
          <rPr>
            <sz val="9"/>
            <color indexed="81"/>
            <rFont val="Tahoma"/>
            <charset val="1"/>
          </rPr>
          <t xml:space="preserve">
+0.8 pts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Al:</t>
        </r>
        <r>
          <rPr>
            <sz val="9"/>
            <color indexed="81"/>
            <rFont val="Tahoma"/>
            <family val="2"/>
          </rPr>
          <t xml:space="preserve">
Emailed 10/25/15,to take an Incomplete.</t>
        </r>
      </text>
    </comment>
  </commentList>
</comments>
</file>

<file path=xl/comments2.xml><?xml version="1.0" encoding="utf-8"?>
<comments xmlns="http://schemas.openxmlformats.org/spreadsheetml/2006/main">
  <authors>
    <author>Quarles, William A.</author>
  </authors>
  <commentList>
    <comment ref="J53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+0.8 pts</t>
        </r>
      </text>
    </comment>
    <comment ref="A55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Incomplete - Missed labs due to misunderstanding.  To make up red labs Spring 2016</t>
        </r>
      </text>
    </comment>
  </commentList>
</comments>
</file>

<file path=xl/sharedStrings.xml><?xml version="1.0" encoding="utf-8"?>
<sst xmlns="http://schemas.openxmlformats.org/spreadsheetml/2006/main" count="363" uniqueCount="168">
  <si>
    <t>Name</t>
  </si>
  <si>
    <t>Tectonics</t>
  </si>
  <si>
    <t>Minerals</t>
  </si>
  <si>
    <t>Igneous</t>
  </si>
  <si>
    <t>Total</t>
  </si>
  <si>
    <t>%</t>
  </si>
  <si>
    <t>Available Points To Date</t>
  </si>
  <si>
    <t>Available Points</t>
  </si>
  <si>
    <t>None</t>
  </si>
  <si>
    <t>Mineral
Quiz</t>
  </si>
  <si>
    <t>Igneous
Quiz</t>
  </si>
  <si>
    <t>Sed Rock
Quiz</t>
  </si>
  <si>
    <t>GW</t>
  </si>
  <si>
    <t>Meta-
morphic</t>
  </si>
  <si>
    <t>Sedi-
mentary</t>
  </si>
  <si>
    <t>Seismic</t>
  </si>
  <si>
    <t>Meta Rock
Quiz</t>
  </si>
  <si>
    <t>Wednesday
Section 003</t>
  </si>
  <si>
    <t>Streams</t>
  </si>
  <si>
    <t>Topo</t>
  </si>
  <si>
    <t>Geo Time</t>
  </si>
  <si>
    <t>Weath-
ering</t>
  </si>
  <si>
    <t>Missed</t>
  </si>
  <si>
    <t>EC</t>
  </si>
  <si>
    <t>MinQ</t>
  </si>
  <si>
    <t>IgnQ</t>
  </si>
  <si>
    <t>Min</t>
  </si>
  <si>
    <t>Grade</t>
  </si>
  <si>
    <t>Total
Points</t>
  </si>
  <si>
    <t>x</t>
  </si>
  <si>
    <t>Max</t>
  </si>
  <si>
    <t>Ave</t>
  </si>
  <si>
    <t>SD</t>
  </si>
  <si>
    <t>Ave - 1 SD</t>
  </si>
  <si>
    <t>Ave + 1 SD</t>
  </si>
  <si>
    <t>#&gt;Ave+1SD</t>
  </si>
  <si>
    <t>#&lt;Ave-1SD</t>
  </si>
  <si>
    <t>Record</t>
  </si>
  <si>
    <t>Number</t>
  </si>
  <si>
    <t>Student Name</t>
  </si>
  <si>
    <t>ID</t>
  </si>
  <si>
    <t>Reg Status</t>
  </si>
  <si>
    <t>Level</t>
  </si>
  <si>
    <t>Credits</t>
  </si>
  <si>
    <t>Grade Detail</t>
  </si>
  <si>
    <t xml:space="preserve">Anderson, Alayna L. </t>
  </si>
  <si>
    <t>W30179991</t>
  </si>
  <si>
    <t>Registered via web</t>
  </si>
  <si>
    <t>Undergraduate</t>
  </si>
  <si>
    <t xml:space="preserve">Berl, Caitlyn E. </t>
  </si>
  <si>
    <t>W30206318</t>
  </si>
  <si>
    <t xml:space="preserve">Gentry, Kevin M. </t>
  </si>
  <si>
    <t>W30036512</t>
  </si>
  <si>
    <t>Registered</t>
  </si>
  <si>
    <t xml:space="preserve">Good, Haley T. </t>
  </si>
  <si>
    <t>W30072513</t>
  </si>
  <si>
    <t xml:space="preserve">Ito, Kento </t>
  </si>
  <si>
    <t>W30221802</t>
  </si>
  <si>
    <t xml:space="preserve">Lusk, Julia A. </t>
  </si>
  <si>
    <t>W30126455</t>
  </si>
  <si>
    <t xml:space="preserve">Matthews, Emily E. </t>
  </si>
  <si>
    <t>W30130949</t>
  </si>
  <si>
    <t xml:space="preserve">Moses, Kyahdric S. </t>
  </si>
  <si>
    <t>W30114954</t>
  </si>
  <si>
    <t xml:space="preserve">Richardson, Nickole Z. </t>
  </si>
  <si>
    <t>W30087360</t>
  </si>
  <si>
    <t xml:space="preserve">Roe, Abby P. </t>
  </si>
  <si>
    <t>W30184947</t>
  </si>
  <si>
    <t xml:space="preserve">Smith, Hayden S. </t>
  </si>
  <si>
    <t>W30207543</t>
  </si>
  <si>
    <t xml:space="preserve">Studebaker, Melissa M. </t>
  </si>
  <si>
    <t>W30218848</t>
  </si>
  <si>
    <t xml:space="preserve">Sun, Yuxiang </t>
  </si>
  <si>
    <t>W30226576</t>
  </si>
  <si>
    <t xml:space="preserve">Varnadore, Ashley M. </t>
  </si>
  <si>
    <t>W30180082</t>
  </si>
  <si>
    <t xml:space="preserve">Blackwood, Katie A. </t>
  </si>
  <si>
    <t>W30185941</t>
  </si>
  <si>
    <t xml:space="preserve">Brown, Danielle S. </t>
  </si>
  <si>
    <t>W30134148</t>
  </si>
  <si>
    <t xml:space="preserve">Burnell, Dylan T. </t>
  </si>
  <si>
    <t>W30190736</t>
  </si>
  <si>
    <t xml:space="preserve">Burroughs, Rebecca L. </t>
  </si>
  <si>
    <t xml:space="preserve">Crocker, Chelsea E. </t>
  </si>
  <si>
    <t xml:space="preserve">Diggs, Madison C. </t>
  </si>
  <si>
    <t>W30190127</t>
  </si>
  <si>
    <t xml:space="preserve">Good, Anna M. </t>
  </si>
  <si>
    <t>W30130053</t>
  </si>
  <si>
    <t xml:space="preserve">Ikenegbu, Chukwuemeka S. </t>
  </si>
  <si>
    <t>W30140280</t>
  </si>
  <si>
    <t xml:space="preserve">Littlejohn, Shambria M. </t>
  </si>
  <si>
    <t>W30133574</t>
  </si>
  <si>
    <t xml:space="preserve">McCaw, Danielle K. </t>
  </si>
  <si>
    <t>W30190848</t>
  </si>
  <si>
    <t xml:space="preserve">McClaugherty, Morgan J. </t>
  </si>
  <si>
    <t>W30241738</t>
  </si>
  <si>
    <t xml:space="preserve">McFarland, Jessica N. </t>
  </si>
  <si>
    <t>W30145397</t>
  </si>
  <si>
    <t xml:space="preserve">Montgomery, Erin A. </t>
  </si>
  <si>
    <t>W30220304</t>
  </si>
  <si>
    <t xml:space="preserve">Parris, Aaron M. </t>
  </si>
  <si>
    <t>W30179865</t>
  </si>
  <si>
    <t xml:space="preserve">Turlington, Destiny L. </t>
  </si>
  <si>
    <t>W30146146</t>
  </si>
  <si>
    <t>Interim Grading</t>
  </si>
  <si>
    <t>Course Withdrawal Date</t>
  </si>
  <si>
    <t>Last Class</t>
  </si>
  <si>
    <t>Spring Break</t>
  </si>
  <si>
    <t>Mar 14-18, 2016</t>
  </si>
  <si>
    <t>Monday am
Section 001</t>
  </si>
  <si>
    <t>Terrell, Tanisha</t>
  </si>
  <si>
    <t>Tolbert,Ashley</t>
  </si>
  <si>
    <t xml:space="preserve">Terrell, Tanisha M. </t>
  </si>
  <si>
    <t>W30093800</t>
  </si>
  <si>
    <t xml:space="preserve">Tolbert, Ashley M. </t>
  </si>
  <si>
    <t>W30191562</t>
  </si>
  <si>
    <t>Brannon, Maddison</t>
  </si>
  <si>
    <t xml:space="preserve">Brannon, Maddison M. </t>
  </si>
  <si>
    <t>W30194789</t>
  </si>
  <si>
    <t xml:space="preserve">Gunn, Brittani D. </t>
  </si>
  <si>
    <t>W30195356</t>
  </si>
  <si>
    <t>andersona27@mailbox.winthrop.edu</t>
  </si>
  <si>
    <t>berlc2@mailbox.winthrop.edu</t>
  </si>
  <si>
    <t>gentryk2@mailbox.winthrop.edu</t>
  </si>
  <si>
    <t>goodh3@mailbox.winthrop.edu</t>
  </si>
  <si>
    <t>itok2@mailbox.winthrop.edu</t>
  </si>
  <si>
    <t>luskj2@mailbox.winthrop.edu</t>
  </si>
  <si>
    <t>matthewse7@mailbox.winthrop.edu</t>
  </si>
  <si>
    <t>mosesk3@mailbox.winthrop.edu</t>
  </si>
  <si>
    <t>richardsonn2@mailbox.winthrop.edu</t>
  </si>
  <si>
    <t>roea2@mailbox.winthrop.edu</t>
  </si>
  <si>
    <t>smithh26@mailbox.winthrop.edu</t>
  </si>
  <si>
    <t>studebakerm2@mailbox.winthrop.edu</t>
  </si>
  <si>
    <t>suny3@mailbox.winthrop.edu</t>
  </si>
  <si>
    <t>tolberta2@mailbox.winthrop.edu</t>
  </si>
  <si>
    <t>varnadorea3@mailbox.winthrop.edu</t>
  </si>
  <si>
    <t>blackwoodk5@mailbox.winthrop.edu</t>
  </si>
  <si>
    <t>brannonm3@mailbox.winthrop.edu</t>
  </si>
  <si>
    <t>brownd40@mailbox.winthrop.edu</t>
  </si>
  <si>
    <t>burnelld2@mailbox.winthrop.edu</t>
  </si>
  <si>
    <t>diggsm2@mailbox.winthrop.edu</t>
  </si>
  <si>
    <t>gooda2@mailbox.winthrop.edu</t>
  </si>
  <si>
    <t>gunnb3@mailbox.winthrop.edu</t>
  </si>
  <si>
    <t>ikenegbuc2@mailbox.winthrop.edu</t>
  </si>
  <si>
    <t>littlejohns3@mailbox.winthrop.edu</t>
  </si>
  <si>
    <t>mccawd2@mailbox.winthrop.edu</t>
  </si>
  <si>
    <t>mcclaughertym2@mailbox.winthrop.e</t>
  </si>
  <si>
    <t>mcfarlandj4@mailbox.winthrop.edu</t>
  </si>
  <si>
    <t>montgomerye3@mailbox.winthrop.edu</t>
  </si>
  <si>
    <t>parrisa3@mailbox.winthrop.edu</t>
  </si>
  <si>
    <t>turlingtond2@mailbox.winthrop.edu</t>
  </si>
  <si>
    <t>martinb16@mailbox.winthrop.edu</t>
  </si>
  <si>
    <t>colem9@mailbox.winthrop.edu</t>
  </si>
  <si>
    <t>Cole, Mason</t>
  </si>
  <si>
    <t>Martin, Brittany</t>
  </si>
  <si>
    <t>No Lab</t>
  </si>
  <si>
    <t>Coasts</t>
  </si>
  <si>
    <t>terrellt2@mailbox.winthrop.edu</t>
  </si>
  <si>
    <t>GeoTime</t>
  </si>
  <si>
    <t xml:space="preserve">Cole, Mason A. </t>
  </si>
  <si>
    <t>Monday am
Section 005</t>
  </si>
  <si>
    <t xml:space="preserve">Martin, Brittany S. </t>
  </si>
  <si>
    <t>Sun, Yuxiang  (Terry)</t>
  </si>
  <si>
    <t>Curve Pts</t>
  </si>
  <si>
    <t>In Bill's Lab</t>
  </si>
  <si>
    <t>sick</t>
  </si>
  <si>
    <t>dropped</t>
  </si>
  <si>
    <t>Gunn, Brittani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</si>
</sst>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.0"/>
    <numFmt numFmtId="166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00">
    <xf numFmtId="0" fontId="0" fillId="0" borderId="0" xfId="0"/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66" fontId="4" fillId="0" borderId="8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4" fontId="4" fillId="0" borderId="0" xfId="0" applyNumberFormat="1" applyFont="1" applyFill="1"/>
    <xf numFmtId="0" fontId="2" fillId="0" borderId="0" xfId="0" applyFont="1" applyFill="1"/>
    <xf numFmtId="0" fontId="2" fillId="0" borderId="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4" fontId="4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165" fontId="4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1" fillId="0" borderId="0" xfId="2"/>
    <xf numFmtId="0" fontId="1" fillId="0" borderId="0" xfId="2" applyAlignment="1">
      <alignment horizontal="center"/>
    </xf>
    <xf numFmtId="165" fontId="1" fillId="0" borderId="0" xfId="2" applyNumberFormat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3" applyAlignment="1">
      <alignment vertical="center" wrapText="1"/>
    </xf>
    <xf numFmtId="0" fontId="4" fillId="0" borderId="6" xfId="0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quotePrefix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2" fillId="2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3"/>
    <xf numFmtId="0" fontId="2" fillId="0" borderId="0" xfId="0" applyFont="1" applyFill="1" applyAlignment="1">
      <alignment horizontal="center" wrapText="1"/>
    </xf>
    <xf numFmtId="164" fontId="4" fillId="2" borderId="7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wrapText="1"/>
    </xf>
    <xf numFmtId="164" fontId="2" fillId="0" borderId="7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 wrapText="1"/>
    </xf>
    <xf numFmtId="165" fontId="2" fillId="0" borderId="0" xfId="0" applyNumberFormat="1" applyFont="1" applyFill="1"/>
    <xf numFmtId="165" fontId="2" fillId="0" borderId="1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mailto:gunnb3@mailbox.winthrop.edu" TargetMode="External"/><Relationship Id="rId13" Type="http://schemas.openxmlformats.org/officeDocument/2006/relationships/hyperlink" Target="mailto:mcfarlandj4@mailbox.winthrop.edu" TargetMode="External"/><Relationship Id="rId18" Type="http://schemas.openxmlformats.org/officeDocument/2006/relationships/hyperlink" Target="mailto:berlc2@mailbox.winthrop.edu" TargetMode="External"/><Relationship Id="rId26" Type="http://schemas.openxmlformats.org/officeDocument/2006/relationships/hyperlink" Target="mailto:roea2@mailbox.winthrop.edu" TargetMode="External"/><Relationship Id="rId3" Type="http://schemas.openxmlformats.org/officeDocument/2006/relationships/hyperlink" Target="mailto:brannonm3@mailbox.winthrop.edu" TargetMode="External"/><Relationship Id="rId21" Type="http://schemas.openxmlformats.org/officeDocument/2006/relationships/hyperlink" Target="mailto:itok2@mailbox.winthrop.edu" TargetMode="External"/><Relationship Id="rId7" Type="http://schemas.openxmlformats.org/officeDocument/2006/relationships/hyperlink" Target="mailto:gooda2@mailbox.winthrop.edu" TargetMode="External"/><Relationship Id="rId12" Type="http://schemas.openxmlformats.org/officeDocument/2006/relationships/hyperlink" Target="mailto:mcclaughertym2@mailbox.winthrop.edu" TargetMode="External"/><Relationship Id="rId17" Type="http://schemas.openxmlformats.org/officeDocument/2006/relationships/hyperlink" Target="mailto:andersona27@mailbox.winthrop.edu" TargetMode="External"/><Relationship Id="rId25" Type="http://schemas.openxmlformats.org/officeDocument/2006/relationships/hyperlink" Target="mailto:richardsonn2@mailbox.winthrop.edu" TargetMode="External"/><Relationship Id="rId2" Type="http://schemas.openxmlformats.org/officeDocument/2006/relationships/image" Target="../media/image1.gif"/><Relationship Id="rId16" Type="http://schemas.openxmlformats.org/officeDocument/2006/relationships/hyperlink" Target="mailto:turlingtond2@mailbox.winthrop.edu" TargetMode="External"/><Relationship Id="rId20" Type="http://schemas.openxmlformats.org/officeDocument/2006/relationships/hyperlink" Target="mailto:goodh3@mailbox.winthrop.edu" TargetMode="External"/><Relationship Id="rId29" Type="http://schemas.openxmlformats.org/officeDocument/2006/relationships/hyperlink" Target="mailto:suny3@mailbox.winthrop.edu" TargetMode="External"/><Relationship Id="rId1" Type="http://schemas.openxmlformats.org/officeDocument/2006/relationships/hyperlink" Target="mailto:blackwoodk5@mailbox.winthrop.edu" TargetMode="External"/><Relationship Id="rId6" Type="http://schemas.openxmlformats.org/officeDocument/2006/relationships/hyperlink" Target="mailto:diggsm2@mailbox.winthrop.edu" TargetMode="External"/><Relationship Id="rId11" Type="http://schemas.openxmlformats.org/officeDocument/2006/relationships/hyperlink" Target="mailto:mccawd2@mailbox.winthrop.edu" TargetMode="External"/><Relationship Id="rId24" Type="http://schemas.openxmlformats.org/officeDocument/2006/relationships/hyperlink" Target="mailto:mosesk3@mailbox.winthrop.edu" TargetMode="External"/><Relationship Id="rId32" Type="http://schemas.openxmlformats.org/officeDocument/2006/relationships/hyperlink" Target="mailto:varnadorea3@mailbox.winthrop.edu" TargetMode="External"/><Relationship Id="rId5" Type="http://schemas.openxmlformats.org/officeDocument/2006/relationships/hyperlink" Target="mailto:burnelld2@mailbox.winthrop.edu" TargetMode="External"/><Relationship Id="rId15" Type="http://schemas.openxmlformats.org/officeDocument/2006/relationships/hyperlink" Target="mailto:parrisa3@mailbox.winthrop.edu" TargetMode="External"/><Relationship Id="rId23" Type="http://schemas.openxmlformats.org/officeDocument/2006/relationships/hyperlink" Target="mailto:matthewse7@mailbox.winthrop.edu" TargetMode="External"/><Relationship Id="rId28" Type="http://schemas.openxmlformats.org/officeDocument/2006/relationships/hyperlink" Target="mailto:studebakerm2@mailbox.winthrop.edu" TargetMode="External"/><Relationship Id="rId10" Type="http://schemas.openxmlformats.org/officeDocument/2006/relationships/hyperlink" Target="mailto:littlejohns3@mailbox.winthrop.edu" TargetMode="External"/><Relationship Id="rId19" Type="http://schemas.openxmlformats.org/officeDocument/2006/relationships/hyperlink" Target="mailto:gentryk2@mailbox.winthrop.edu" TargetMode="External"/><Relationship Id="rId31" Type="http://schemas.openxmlformats.org/officeDocument/2006/relationships/hyperlink" Target="mailto:tolberta2@mailbox.winthrop.edu" TargetMode="External"/><Relationship Id="rId4" Type="http://schemas.openxmlformats.org/officeDocument/2006/relationships/hyperlink" Target="mailto:brownd40@mailbox.winthrop.edu" TargetMode="External"/><Relationship Id="rId9" Type="http://schemas.openxmlformats.org/officeDocument/2006/relationships/hyperlink" Target="mailto:ikenegbuc2@mailbox.winthrop.edu" TargetMode="External"/><Relationship Id="rId14" Type="http://schemas.openxmlformats.org/officeDocument/2006/relationships/hyperlink" Target="mailto:montgomerye3@mailbox.winthrop.edu" TargetMode="External"/><Relationship Id="rId22" Type="http://schemas.openxmlformats.org/officeDocument/2006/relationships/hyperlink" Target="mailto:luskj2@mailbox.winthrop.edu" TargetMode="External"/><Relationship Id="rId27" Type="http://schemas.openxmlformats.org/officeDocument/2006/relationships/hyperlink" Target="mailto:smithh26@mailbox.winthrop.edu" TargetMode="External"/><Relationship Id="rId30" Type="http://schemas.openxmlformats.org/officeDocument/2006/relationships/hyperlink" Target="mailto:terrellt2@mailbox.winthrop.ed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31</xdr:row>
      <xdr:rowOff>0</xdr:rowOff>
    </xdr:from>
    <xdr:to>
      <xdr:col>7</xdr:col>
      <xdr:colOff>266700</xdr:colOff>
      <xdr:row>32</xdr:row>
      <xdr:rowOff>0</xdr:rowOff>
    </xdr:to>
    <xdr:pic>
      <xdr:nvPicPr>
        <xdr:cNvPr id="2" name="Picture 1" descr="E-mail">
          <a:hlinkClick xmlns:r="http://schemas.openxmlformats.org/officeDocument/2006/relationships" r:id="rId1" tgtFrame="Katie A. Blackwoo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2581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32</xdr:row>
      <xdr:rowOff>114300</xdr:rowOff>
    </xdr:from>
    <xdr:to>
      <xdr:col>7</xdr:col>
      <xdr:colOff>266700</xdr:colOff>
      <xdr:row>33</xdr:row>
      <xdr:rowOff>0</xdr:rowOff>
    </xdr:to>
    <xdr:pic>
      <xdr:nvPicPr>
        <xdr:cNvPr id="3" name="Picture 2" descr="E-mail">
          <a:hlinkClick xmlns:r="http://schemas.openxmlformats.org/officeDocument/2006/relationships" r:id="rId3" tgtFrame="Maddison M. Brann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8582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33</xdr:row>
      <xdr:rowOff>228600</xdr:rowOff>
    </xdr:from>
    <xdr:to>
      <xdr:col>7</xdr:col>
      <xdr:colOff>266700</xdr:colOff>
      <xdr:row>34</xdr:row>
      <xdr:rowOff>9525</xdr:rowOff>
    </xdr:to>
    <xdr:pic>
      <xdr:nvPicPr>
        <xdr:cNvPr id="4" name="Picture 3" descr="E-mail">
          <a:hlinkClick xmlns:r="http://schemas.openxmlformats.org/officeDocument/2006/relationships" r:id="rId4" tgtFrame="Danielle S. Brow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45832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</xdr:row>
      <xdr:rowOff>19050</xdr:rowOff>
    </xdr:from>
    <xdr:to>
      <xdr:col>7</xdr:col>
      <xdr:colOff>266700</xdr:colOff>
      <xdr:row>36</xdr:row>
      <xdr:rowOff>0</xdr:rowOff>
    </xdr:to>
    <xdr:pic>
      <xdr:nvPicPr>
        <xdr:cNvPr id="5" name="Picture 4" descr="E-mail">
          <a:hlinkClick xmlns:r="http://schemas.openxmlformats.org/officeDocument/2006/relationships" r:id="rId5" tgtFrame="Dylan T. Burnel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0584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35</xdr:row>
      <xdr:rowOff>457200</xdr:rowOff>
    </xdr:from>
    <xdr:to>
      <xdr:col>7</xdr:col>
      <xdr:colOff>266700</xdr:colOff>
      <xdr:row>37</xdr:row>
      <xdr:rowOff>0</xdr:rowOff>
    </xdr:to>
    <xdr:pic>
      <xdr:nvPicPr>
        <xdr:cNvPr id="6" name="Picture 5" descr="E-mail">
          <a:hlinkClick xmlns:r="http://schemas.openxmlformats.org/officeDocument/2006/relationships" r:id="rId6" tgtFrame="Madison C. Digg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04965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37</xdr:row>
      <xdr:rowOff>247650</xdr:rowOff>
    </xdr:from>
    <xdr:to>
      <xdr:col>7</xdr:col>
      <xdr:colOff>266700</xdr:colOff>
      <xdr:row>38</xdr:row>
      <xdr:rowOff>28575</xdr:rowOff>
    </xdr:to>
    <xdr:pic>
      <xdr:nvPicPr>
        <xdr:cNvPr id="7" name="Picture 6" descr="E-mail">
          <a:hlinkClick xmlns:r="http://schemas.openxmlformats.org/officeDocument/2006/relationships" r:id="rId7" tgtFrame="Anna M. Goo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09662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38</xdr:row>
      <xdr:rowOff>200025</xdr:rowOff>
    </xdr:from>
    <xdr:to>
      <xdr:col>7</xdr:col>
      <xdr:colOff>266700</xdr:colOff>
      <xdr:row>39</xdr:row>
      <xdr:rowOff>0</xdr:rowOff>
    </xdr:to>
    <xdr:pic>
      <xdr:nvPicPr>
        <xdr:cNvPr id="8" name="Picture 7" descr="E-mail">
          <a:hlinkClick xmlns:r="http://schemas.openxmlformats.org/officeDocument/2006/relationships" r:id="rId8" tgtFrame="Brittani D. Gun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15347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39</xdr:row>
      <xdr:rowOff>314325</xdr:rowOff>
    </xdr:from>
    <xdr:to>
      <xdr:col>7</xdr:col>
      <xdr:colOff>266700</xdr:colOff>
      <xdr:row>40</xdr:row>
      <xdr:rowOff>95250</xdr:rowOff>
    </xdr:to>
    <xdr:pic>
      <xdr:nvPicPr>
        <xdr:cNvPr id="9" name="Picture 8" descr="E-mail">
          <a:hlinkClick xmlns:r="http://schemas.openxmlformats.org/officeDocument/2006/relationships" r:id="rId9" tgtFrame="Chukwuemeka S. Ikenegbu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1348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40</xdr:row>
      <xdr:rowOff>428625</xdr:rowOff>
    </xdr:from>
    <xdr:to>
      <xdr:col>7</xdr:col>
      <xdr:colOff>266700</xdr:colOff>
      <xdr:row>42</xdr:row>
      <xdr:rowOff>0</xdr:rowOff>
    </xdr:to>
    <xdr:pic>
      <xdr:nvPicPr>
        <xdr:cNvPr id="10" name="Picture 9" descr="E-mail">
          <a:hlinkClick xmlns:r="http://schemas.openxmlformats.org/officeDocument/2006/relationships" r:id="rId10" tgtFrame="Shambria M. Littlejoh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273492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42</xdr:row>
      <xdr:rowOff>57150</xdr:rowOff>
    </xdr:from>
    <xdr:to>
      <xdr:col>7</xdr:col>
      <xdr:colOff>266700</xdr:colOff>
      <xdr:row>43</xdr:row>
      <xdr:rowOff>0</xdr:rowOff>
    </xdr:to>
    <xdr:pic>
      <xdr:nvPicPr>
        <xdr:cNvPr id="11" name="Picture 10" descr="E-mail">
          <a:hlinkClick xmlns:r="http://schemas.openxmlformats.org/officeDocument/2006/relationships" r:id="rId11" tgtFrame="Danielle K. McCa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3350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43</xdr:row>
      <xdr:rowOff>9525</xdr:rowOff>
    </xdr:from>
    <xdr:to>
      <xdr:col>7</xdr:col>
      <xdr:colOff>266700</xdr:colOff>
      <xdr:row>44</xdr:row>
      <xdr:rowOff>0</xdr:rowOff>
    </xdr:to>
    <xdr:pic>
      <xdr:nvPicPr>
        <xdr:cNvPr id="12" name="Picture 11" descr="E-mail">
          <a:hlinkClick xmlns:r="http://schemas.openxmlformats.org/officeDocument/2006/relationships" r:id="rId12" tgtFrame="Morgan J. McClaugherty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9350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</xdr:row>
      <xdr:rowOff>123825</xdr:rowOff>
    </xdr:from>
    <xdr:to>
      <xdr:col>7</xdr:col>
      <xdr:colOff>266700</xdr:colOff>
      <xdr:row>45</xdr:row>
      <xdr:rowOff>66675</xdr:rowOff>
    </xdr:to>
    <xdr:pic>
      <xdr:nvPicPr>
        <xdr:cNvPr id="13" name="Picture 12" descr="E-mail">
          <a:hlinkClick xmlns:r="http://schemas.openxmlformats.org/officeDocument/2006/relationships" r:id="rId13" tgtFrame="Jessica N. McFarlan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45351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46</xdr:row>
      <xdr:rowOff>76200</xdr:rowOff>
    </xdr:from>
    <xdr:to>
      <xdr:col>7</xdr:col>
      <xdr:colOff>266700</xdr:colOff>
      <xdr:row>48</xdr:row>
      <xdr:rowOff>19050</xdr:rowOff>
    </xdr:to>
    <xdr:pic>
      <xdr:nvPicPr>
        <xdr:cNvPr id="14" name="Picture 13" descr="E-mail">
          <a:hlinkClick xmlns:r="http://schemas.openxmlformats.org/officeDocument/2006/relationships" r:id="rId14" tgtFrame="Erin A. Montgomery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52971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50</xdr:row>
      <xdr:rowOff>28575</xdr:rowOff>
    </xdr:from>
    <xdr:to>
      <xdr:col>7</xdr:col>
      <xdr:colOff>266700</xdr:colOff>
      <xdr:row>51</xdr:row>
      <xdr:rowOff>133350</xdr:rowOff>
    </xdr:to>
    <xdr:pic>
      <xdr:nvPicPr>
        <xdr:cNvPr id="15" name="Picture 14" descr="E-mail">
          <a:hlinkClick xmlns:r="http://schemas.openxmlformats.org/officeDocument/2006/relationships" r:id="rId15" tgtFrame="Aaron M. Parri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589722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52</xdr:row>
      <xdr:rowOff>142875</xdr:rowOff>
    </xdr:from>
    <xdr:to>
      <xdr:col>7</xdr:col>
      <xdr:colOff>266700</xdr:colOff>
      <xdr:row>54</xdr:row>
      <xdr:rowOff>85725</xdr:rowOff>
    </xdr:to>
    <xdr:pic>
      <xdr:nvPicPr>
        <xdr:cNvPr id="16" name="Picture 15" descr="E-mail">
          <a:hlinkClick xmlns:r="http://schemas.openxmlformats.org/officeDocument/2006/relationships" r:id="rId16" tgtFrame="Destiny L. Turlingt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63353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266700</xdr:colOff>
      <xdr:row>3</xdr:row>
      <xdr:rowOff>0</xdr:rowOff>
    </xdr:to>
    <xdr:pic>
      <xdr:nvPicPr>
        <xdr:cNvPr id="17" name="Picture 16" descr="E-mail">
          <a:hlinkClick xmlns:r="http://schemas.openxmlformats.org/officeDocument/2006/relationships" r:id="rId17" tgtFrame="Alayna L. Anders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238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114300</xdr:rowOff>
    </xdr:from>
    <xdr:to>
      <xdr:col>7</xdr:col>
      <xdr:colOff>266700</xdr:colOff>
      <xdr:row>4</xdr:row>
      <xdr:rowOff>57150</xdr:rowOff>
    </xdr:to>
    <xdr:pic>
      <xdr:nvPicPr>
        <xdr:cNvPr id="18" name="Picture 17" descr="E-mail">
          <a:hlinkClick xmlns:r="http://schemas.openxmlformats.org/officeDocument/2006/relationships" r:id="rId18" tgtFrame="Caitlyn E. Ber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92392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228600</xdr:rowOff>
    </xdr:from>
    <xdr:to>
      <xdr:col>7</xdr:col>
      <xdr:colOff>266700</xdr:colOff>
      <xdr:row>6</xdr:row>
      <xdr:rowOff>0</xdr:rowOff>
    </xdr:to>
    <xdr:pic>
      <xdr:nvPicPr>
        <xdr:cNvPr id="19" name="Picture 18" descr="E-mail">
          <a:hlinkClick xmlns:r="http://schemas.openxmlformats.org/officeDocument/2006/relationships" r:id="rId19" tgtFrame="Kevin M. Gentry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3620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19050</xdr:rowOff>
    </xdr:from>
    <xdr:to>
      <xdr:col>7</xdr:col>
      <xdr:colOff>266700</xdr:colOff>
      <xdr:row>7</xdr:row>
      <xdr:rowOff>0</xdr:rowOff>
    </xdr:to>
    <xdr:pic>
      <xdr:nvPicPr>
        <xdr:cNvPr id="20" name="Picture 19" descr="E-mail">
          <a:hlinkClick xmlns:r="http://schemas.openxmlformats.org/officeDocument/2006/relationships" r:id="rId20" tgtFrame="Haley T. Goo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180022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133350</xdr:rowOff>
    </xdr:from>
    <xdr:to>
      <xdr:col>7</xdr:col>
      <xdr:colOff>266700</xdr:colOff>
      <xdr:row>8</xdr:row>
      <xdr:rowOff>76200</xdr:rowOff>
    </xdr:to>
    <xdr:pic>
      <xdr:nvPicPr>
        <xdr:cNvPr id="21" name="Picture 20" descr="E-mail">
          <a:hlinkClick xmlns:r="http://schemas.openxmlformats.org/officeDocument/2006/relationships" r:id="rId21" tgtFrame="Kento Ito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2383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247650</xdr:rowOff>
    </xdr:from>
    <xdr:to>
      <xdr:col>7</xdr:col>
      <xdr:colOff>266700</xdr:colOff>
      <xdr:row>9</xdr:row>
      <xdr:rowOff>28575</xdr:rowOff>
    </xdr:to>
    <xdr:pic>
      <xdr:nvPicPr>
        <xdr:cNvPr id="22" name="Picture 21" descr="E-mail">
          <a:hlinkClick xmlns:r="http://schemas.openxmlformats.org/officeDocument/2006/relationships" r:id="rId22" tgtFrame="Julia A. Lus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67652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200025</xdr:rowOff>
    </xdr:from>
    <xdr:to>
      <xdr:col>7</xdr:col>
      <xdr:colOff>266700</xdr:colOff>
      <xdr:row>10</xdr:row>
      <xdr:rowOff>0</xdr:rowOff>
    </xdr:to>
    <xdr:pic>
      <xdr:nvPicPr>
        <xdr:cNvPr id="23" name="Picture 22" descr="E-mail">
          <a:hlinkClick xmlns:r="http://schemas.openxmlformats.org/officeDocument/2006/relationships" r:id="rId23" tgtFrame="Emily E. Matthew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1146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314325</xdr:rowOff>
    </xdr:from>
    <xdr:to>
      <xdr:col>7</xdr:col>
      <xdr:colOff>266700</xdr:colOff>
      <xdr:row>11</xdr:row>
      <xdr:rowOff>0</xdr:rowOff>
    </xdr:to>
    <xdr:pic>
      <xdr:nvPicPr>
        <xdr:cNvPr id="24" name="Picture 23" descr="E-mail">
          <a:hlinkClick xmlns:r="http://schemas.openxmlformats.org/officeDocument/2006/relationships" r:id="rId24" tgtFrame="Kyahdric S. Mos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7147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266700</xdr:rowOff>
    </xdr:from>
    <xdr:to>
      <xdr:col>7</xdr:col>
      <xdr:colOff>266700</xdr:colOff>
      <xdr:row>13</xdr:row>
      <xdr:rowOff>0</xdr:rowOff>
    </xdr:to>
    <xdr:pic>
      <xdr:nvPicPr>
        <xdr:cNvPr id="25" name="Picture 24" descr="E-mail">
          <a:hlinkClick xmlns:r="http://schemas.openxmlformats.org/officeDocument/2006/relationships" r:id="rId25" tgtFrame="Nickole Z. Richards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431482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13</xdr:row>
      <xdr:rowOff>219075</xdr:rowOff>
    </xdr:from>
    <xdr:to>
      <xdr:col>7</xdr:col>
      <xdr:colOff>266700</xdr:colOff>
      <xdr:row>14</xdr:row>
      <xdr:rowOff>0</xdr:rowOff>
    </xdr:to>
    <xdr:pic>
      <xdr:nvPicPr>
        <xdr:cNvPr id="26" name="Picture 25" descr="E-mail">
          <a:hlinkClick xmlns:r="http://schemas.openxmlformats.org/officeDocument/2006/relationships" r:id="rId26" tgtFrame="Abby P. Ro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07682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7</xdr:col>
      <xdr:colOff>266700</xdr:colOff>
      <xdr:row>15</xdr:row>
      <xdr:rowOff>0</xdr:rowOff>
    </xdr:to>
    <xdr:pic>
      <xdr:nvPicPr>
        <xdr:cNvPr id="27" name="Picture 26" descr="E-mail">
          <a:hlinkClick xmlns:r="http://schemas.openxmlformats.org/officeDocument/2006/relationships" r:id="rId27" tgtFrame="Hayden S. Smith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55149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15</xdr:row>
      <xdr:rowOff>285750</xdr:rowOff>
    </xdr:from>
    <xdr:to>
      <xdr:col>7</xdr:col>
      <xdr:colOff>266700</xdr:colOff>
      <xdr:row>16</xdr:row>
      <xdr:rowOff>66675</xdr:rowOff>
    </xdr:to>
    <xdr:pic>
      <xdr:nvPicPr>
        <xdr:cNvPr id="28" name="Picture 27" descr="E-mail">
          <a:hlinkClick xmlns:r="http://schemas.openxmlformats.org/officeDocument/2006/relationships" r:id="rId28" tgtFrame="Melissa M. Studebak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1150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17</xdr:row>
      <xdr:rowOff>76200</xdr:rowOff>
    </xdr:from>
    <xdr:to>
      <xdr:col>7</xdr:col>
      <xdr:colOff>266700</xdr:colOff>
      <xdr:row>18</xdr:row>
      <xdr:rowOff>0</xdr:rowOff>
    </xdr:to>
    <xdr:pic>
      <xdr:nvPicPr>
        <xdr:cNvPr id="29" name="Picture 28" descr="E-mail">
          <a:hlinkClick xmlns:r="http://schemas.openxmlformats.org/officeDocument/2006/relationships" r:id="rId29" tgtFrame="Yuxiang Su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68770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18</xdr:row>
      <xdr:rowOff>28575</xdr:rowOff>
    </xdr:from>
    <xdr:to>
      <xdr:col>7</xdr:col>
      <xdr:colOff>266700</xdr:colOff>
      <xdr:row>19</xdr:row>
      <xdr:rowOff>133350</xdr:rowOff>
    </xdr:to>
    <xdr:pic>
      <xdr:nvPicPr>
        <xdr:cNvPr id="30" name="Picture 29" descr="E-mail">
          <a:hlinkClick xmlns:r="http://schemas.openxmlformats.org/officeDocument/2006/relationships" r:id="rId30" tgtFrame="Tanisha M. Terrel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31520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142875</xdr:rowOff>
    </xdr:from>
    <xdr:to>
      <xdr:col>7</xdr:col>
      <xdr:colOff>266700</xdr:colOff>
      <xdr:row>23</xdr:row>
      <xdr:rowOff>85725</xdr:rowOff>
    </xdr:to>
    <xdr:pic>
      <xdr:nvPicPr>
        <xdr:cNvPr id="31" name="Picture 30" descr="E-mail">
          <a:hlinkClick xmlns:r="http://schemas.openxmlformats.org/officeDocument/2006/relationships" r:id="rId31" tgtFrame="Ashley M. Tolber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7915275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95250</xdr:rowOff>
    </xdr:from>
    <xdr:to>
      <xdr:col>7</xdr:col>
      <xdr:colOff>266700</xdr:colOff>
      <xdr:row>27</xdr:row>
      <xdr:rowOff>38100</xdr:rowOff>
    </xdr:to>
    <xdr:pic>
      <xdr:nvPicPr>
        <xdr:cNvPr id="32" name="Picture 31" descr="E-mail">
          <a:hlinkClick xmlns:r="http://schemas.openxmlformats.org/officeDocument/2006/relationships" r:id="rId32" tgtFrame="Ashley M. Varnador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8515350"/>
          <a:ext cx="2667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ssb.winthrop.edu/prod/bwlkosad.P_FacSelectAtypView?xyz=MzI2ODA0" TargetMode="External"/><Relationship Id="rId21" Type="http://schemas.openxmlformats.org/officeDocument/2006/relationships/hyperlink" Target="https://ssb.winthrop.edu/prod/bwlkosad.P_FacSelectAtypView?xyz=MzE1MjE0" TargetMode="External"/><Relationship Id="rId34" Type="http://schemas.openxmlformats.org/officeDocument/2006/relationships/hyperlink" Target="mailto:terrellt2@mailbox.winthrop.edu" TargetMode="External"/><Relationship Id="rId42" Type="http://schemas.openxmlformats.org/officeDocument/2006/relationships/hyperlink" Target="mailto:mosesk3@mailbox.winthrop.edu" TargetMode="External"/><Relationship Id="rId47" Type="http://schemas.openxmlformats.org/officeDocument/2006/relationships/hyperlink" Target="mailto:suny3@mailbox.winthrop.edu" TargetMode="External"/><Relationship Id="rId50" Type="http://schemas.openxmlformats.org/officeDocument/2006/relationships/hyperlink" Target="mailto:blackwoodk5@mailbox.winthrop.edu" TargetMode="External"/><Relationship Id="rId55" Type="http://schemas.openxmlformats.org/officeDocument/2006/relationships/hyperlink" Target="mailto:gooda2@mailbox.winthrop.edu" TargetMode="External"/><Relationship Id="rId63" Type="http://schemas.openxmlformats.org/officeDocument/2006/relationships/hyperlink" Target="mailto:parrisa3@mailbox.winthrop.edu" TargetMode="External"/><Relationship Id="rId7" Type="http://schemas.openxmlformats.org/officeDocument/2006/relationships/hyperlink" Target="https://ssb.winthrop.edu/prod/bwlkosad.P_FacSelectAtypView?xyz=MzI1MDYz" TargetMode="External"/><Relationship Id="rId2" Type="http://schemas.openxmlformats.org/officeDocument/2006/relationships/hyperlink" Target="https://ssb.winthrop.edu/prod/bwlkosad.P_FacSelectAtypView?xyz=MzI0OTgy" TargetMode="External"/><Relationship Id="rId16" Type="http://schemas.openxmlformats.org/officeDocument/2006/relationships/hyperlink" Target="https://ssb.winthrop.edu/prod/bwlkosad.P_FacSelectAtypView?xyz=MzIyODY3" TargetMode="External"/><Relationship Id="rId29" Type="http://schemas.openxmlformats.org/officeDocument/2006/relationships/hyperlink" Target="https://ssb.winthrop.edu/prod/bwlkosad.P_FacSelectAtypView?xyz=MzEwNTQx" TargetMode="External"/><Relationship Id="rId11" Type="http://schemas.openxmlformats.org/officeDocument/2006/relationships/hyperlink" Target="https://ssb.winthrop.edu/prod/bwlkosad.P_FacSelectAtypView?xyz=MzMxNjk1" TargetMode="External"/><Relationship Id="rId24" Type="http://schemas.openxmlformats.org/officeDocument/2006/relationships/hyperlink" Target="https://ssb.winthrop.edu/prod/bwlkosad.P_FacSelectAtypView?xyz=MzA5NjIx" TargetMode="External"/><Relationship Id="rId32" Type="http://schemas.openxmlformats.org/officeDocument/2006/relationships/hyperlink" Target="mailto:martinb16@mailbox.winthrop.edu" TargetMode="External"/><Relationship Id="rId37" Type="http://schemas.openxmlformats.org/officeDocument/2006/relationships/hyperlink" Target="mailto:gentryk2@mailbox.winthrop.edu" TargetMode="External"/><Relationship Id="rId40" Type="http://schemas.openxmlformats.org/officeDocument/2006/relationships/hyperlink" Target="mailto:luskj2@mailbox.winthrop.edu" TargetMode="External"/><Relationship Id="rId45" Type="http://schemas.openxmlformats.org/officeDocument/2006/relationships/hyperlink" Target="mailto:smithh26@mailbox.winthrop.edu" TargetMode="External"/><Relationship Id="rId53" Type="http://schemas.openxmlformats.org/officeDocument/2006/relationships/hyperlink" Target="mailto:burnelld2@mailbox.winthrop.edu" TargetMode="External"/><Relationship Id="rId58" Type="http://schemas.openxmlformats.org/officeDocument/2006/relationships/hyperlink" Target="mailto:littlejohns3@mailbox.winthrop.edu" TargetMode="External"/><Relationship Id="rId5" Type="http://schemas.openxmlformats.org/officeDocument/2006/relationships/hyperlink" Target="https://ssb.winthrop.edu/prod/bwlkosad.P_FacSelectAtypView?xyz=MzI0MzE2" TargetMode="External"/><Relationship Id="rId61" Type="http://schemas.openxmlformats.org/officeDocument/2006/relationships/hyperlink" Target="mailto:mcfarlandj4@mailbox.winthrop.edu" TargetMode="External"/><Relationship Id="rId19" Type="http://schemas.openxmlformats.org/officeDocument/2006/relationships/hyperlink" Target="https://ssb.winthrop.edu/prod/bwlkosad.P_FacSelectAtypView?xyz=MzA3NDk4" TargetMode="External"/><Relationship Id="rId14" Type="http://schemas.openxmlformats.org/officeDocument/2006/relationships/hyperlink" Target="https://ssb.winthrop.edu/prod/bwlkosad.P_FacSelectAtypView?xyz=MzIyODQ5" TargetMode="External"/><Relationship Id="rId22" Type="http://schemas.openxmlformats.org/officeDocument/2006/relationships/hyperlink" Target="https://ssb.winthrop.edu/prod/bwlkosad.P_FacSelectAtypView?xyz=MzE1ODU1" TargetMode="External"/><Relationship Id="rId27" Type="http://schemas.openxmlformats.org/officeDocument/2006/relationships/hyperlink" Target="https://ssb.winthrop.edu/prod/bwlkosad.P_FacSelectAtypView?xyz=MzI4NDIw" TargetMode="External"/><Relationship Id="rId30" Type="http://schemas.openxmlformats.org/officeDocument/2006/relationships/hyperlink" Target="https://ssb.winthrop.edu/prod/bwlkosad.P_FacSelectAtypView?xyz=MzI0NTIx" TargetMode="External"/><Relationship Id="rId35" Type="http://schemas.openxmlformats.org/officeDocument/2006/relationships/hyperlink" Target="mailto:andersona27@mailbox.winthrop.edu" TargetMode="External"/><Relationship Id="rId43" Type="http://schemas.openxmlformats.org/officeDocument/2006/relationships/hyperlink" Target="mailto:richardsonn2@mailbox.winthrop.edu" TargetMode="External"/><Relationship Id="rId48" Type="http://schemas.openxmlformats.org/officeDocument/2006/relationships/hyperlink" Target="mailto:tolberta2@mailbox.winthrop.edu" TargetMode="External"/><Relationship Id="rId56" Type="http://schemas.openxmlformats.org/officeDocument/2006/relationships/hyperlink" Target="mailto:gunnb3@mailbox.winthrop.edu" TargetMode="External"/><Relationship Id="rId64" Type="http://schemas.openxmlformats.org/officeDocument/2006/relationships/hyperlink" Target="mailto:turlingtond2@mailbox.winthrop.edu" TargetMode="External"/><Relationship Id="rId8" Type="http://schemas.openxmlformats.org/officeDocument/2006/relationships/hyperlink" Target="https://ssb.winthrop.edu/prod/bwlkosad.P_FacSelectAtypView?xyz=MzE3MTg4" TargetMode="External"/><Relationship Id="rId51" Type="http://schemas.openxmlformats.org/officeDocument/2006/relationships/hyperlink" Target="mailto:brannonm3@mailbox.winthrop.edu" TargetMode="External"/><Relationship Id="rId3" Type="http://schemas.openxmlformats.org/officeDocument/2006/relationships/hyperlink" Target="https://ssb.winthrop.edu/prod/bwlkosad.P_FacSelectAtypView?xyz=MzE2MzEy" TargetMode="External"/><Relationship Id="rId12" Type="http://schemas.openxmlformats.org/officeDocument/2006/relationships/hyperlink" Target="https://ssb.winthrop.edu/prod/bwlkosad.P_FacSelectAtypView?xyz=MzE3OTIw" TargetMode="External"/><Relationship Id="rId17" Type="http://schemas.openxmlformats.org/officeDocument/2006/relationships/hyperlink" Target="https://ssb.winthrop.edu/prod/bwlkosad.P_FacSelectAtypView?xyz=MzI2NjI5" TargetMode="External"/><Relationship Id="rId25" Type="http://schemas.openxmlformats.org/officeDocument/2006/relationships/hyperlink" Target="https://ssb.winthrop.edu/prod/bwlkosad.P_FacSelectAtypView?xyz=MzIzNTc2" TargetMode="External"/><Relationship Id="rId33" Type="http://schemas.openxmlformats.org/officeDocument/2006/relationships/hyperlink" Target="mailto:colem9@mailbox.winthrop.edu" TargetMode="External"/><Relationship Id="rId38" Type="http://schemas.openxmlformats.org/officeDocument/2006/relationships/hyperlink" Target="mailto:goodh3@mailbox.winthrop.edu" TargetMode="External"/><Relationship Id="rId46" Type="http://schemas.openxmlformats.org/officeDocument/2006/relationships/hyperlink" Target="mailto:studebakerm2@mailbox.winthrop.edu" TargetMode="External"/><Relationship Id="rId59" Type="http://schemas.openxmlformats.org/officeDocument/2006/relationships/hyperlink" Target="mailto:mccawd2@mailbox.winthrop.edu" TargetMode="External"/><Relationship Id="rId20" Type="http://schemas.openxmlformats.org/officeDocument/2006/relationships/hyperlink" Target="https://ssb.winthrop.edu/prod/bwlkosad.P_FacSelectAtypView?xyz=MzI4ODQy" TargetMode="External"/><Relationship Id="rId41" Type="http://schemas.openxmlformats.org/officeDocument/2006/relationships/hyperlink" Target="mailto:matthewse7@mailbox.winthrop.edu" TargetMode="External"/><Relationship Id="rId54" Type="http://schemas.openxmlformats.org/officeDocument/2006/relationships/hyperlink" Target="mailto:diggsm2@mailbox.winthrop.edu" TargetMode="External"/><Relationship Id="rId62" Type="http://schemas.openxmlformats.org/officeDocument/2006/relationships/hyperlink" Target="mailto:montgomerye3@mailbox.winthrop.edu" TargetMode="External"/><Relationship Id="rId1" Type="http://schemas.openxmlformats.org/officeDocument/2006/relationships/hyperlink" Target="https://ssb.winthrop.edu/prod/bwlkosad.P_FacSelectAtypView?xyz=MzIzNzE4" TargetMode="External"/><Relationship Id="rId6" Type="http://schemas.openxmlformats.org/officeDocument/2006/relationships/hyperlink" Target="https://ssb.winthrop.edu/prod/bwlkosad.P_FacSelectAtypView?xyz=MzE1NzI3" TargetMode="External"/><Relationship Id="rId15" Type="http://schemas.openxmlformats.org/officeDocument/2006/relationships/hyperlink" Target="https://ssb.winthrop.edu/prod/bwlkosad.P_FacSelectAtypView?xyz=MzE4MDI3" TargetMode="External"/><Relationship Id="rId23" Type="http://schemas.openxmlformats.org/officeDocument/2006/relationships/hyperlink" Target="https://ssb.winthrop.edu/prod/bwlkosad.P_FacSelectAtypView?xyz=MzEzNTY0" TargetMode="External"/><Relationship Id="rId28" Type="http://schemas.openxmlformats.org/officeDocument/2006/relationships/hyperlink" Target="https://ssb.winthrop.edu/prod/bwlkosad.P_FacSelectAtypView?xyz=MzI5NTI2" TargetMode="External"/><Relationship Id="rId36" Type="http://schemas.openxmlformats.org/officeDocument/2006/relationships/hyperlink" Target="mailto:berlc2@mailbox.winthrop.edu" TargetMode="External"/><Relationship Id="rId49" Type="http://schemas.openxmlformats.org/officeDocument/2006/relationships/hyperlink" Target="mailto:varnadorea3@mailbox.winthrop.edu" TargetMode="External"/><Relationship Id="rId57" Type="http://schemas.openxmlformats.org/officeDocument/2006/relationships/hyperlink" Target="mailto:ikenegbuc2@mailbox.winthrop.edu" TargetMode="External"/><Relationship Id="rId10" Type="http://schemas.openxmlformats.org/officeDocument/2006/relationships/hyperlink" Target="https://ssb.winthrop.edu/prod/bwlkosad.P_FacSelectAtypView?xyz=MzI0NDE5" TargetMode="External"/><Relationship Id="rId31" Type="http://schemas.openxmlformats.org/officeDocument/2006/relationships/hyperlink" Target="https://ssb.winthrop.edu/prod/bwlkosad.P_FacSelectAtypView?xyz=MzIyODgw" TargetMode="External"/><Relationship Id="rId44" Type="http://schemas.openxmlformats.org/officeDocument/2006/relationships/hyperlink" Target="mailto:roea2@mailbox.winthrop.edu" TargetMode="External"/><Relationship Id="rId52" Type="http://schemas.openxmlformats.org/officeDocument/2006/relationships/hyperlink" Target="mailto:brownd40@mailbox.winthrop.edu" TargetMode="External"/><Relationship Id="rId60" Type="http://schemas.openxmlformats.org/officeDocument/2006/relationships/hyperlink" Target="mailto:mcclaughertym2@mailbox.winthrop.e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ssb.winthrop.edu/prod/bwlkosad.P_FacSelectAtypView?xyz=MzI0NDAz" TargetMode="External"/><Relationship Id="rId9" Type="http://schemas.openxmlformats.org/officeDocument/2006/relationships/hyperlink" Target="https://ssb.winthrop.edu/prod/bwlkosad.P_FacSelectAtypView?xyz=MzE2MjMw" TargetMode="External"/><Relationship Id="rId13" Type="http://schemas.openxmlformats.org/officeDocument/2006/relationships/hyperlink" Target="https://ssb.winthrop.edu/prod/bwlkosad.P_FacSelectAtypView?xyz=MzI4NjI4" TargetMode="External"/><Relationship Id="rId18" Type="http://schemas.openxmlformats.org/officeDocument/2006/relationships/hyperlink" Target="https://ssb.winthrop.edu/prod/bwlkosad.P_FacSelectAtypView?xyz=MzAyMTI0" TargetMode="External"/><Relationship Id="rId39" Type="http://schemas.openxmlformats.org/officeDocument/2006/relationships/hyperlink" Target="mailto:itok2@mailbox.winthrop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tabSelected="1" zoomScale="80" zoomScaleNormal="8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8" sqref="D8"/>
    </sheetView>
  </sheetViews>
  <sheetFormatPr defaultColWidth="9.140625" defaultRowHeight="12.75" x14ac:dyDescent="0.2"/>
  <cols>
    <col min="1" max="1" width="27.140625" style="12" customWidth="1"/>
    <col min="2" max="22" width="9.7109375" style="12" customWidth="1"/>
    <col min="23" max="23" width="3.42578125" style="12" bestFit="1" customWidth="1"/>
    <col min="24" max="24" width="9.28515625" style="12" customWidth="1"/>
    <col min="25" max="16384" width="9.140625" style="12"/>
  </cols>
  <sheetData>
    <row r="1" spans="1:35" ht="39.75" customHeight="1" x14ac:dyDescent="0.2">
      <c r="A1" s="22" t="s">
        <v>109</v>
      </c>
      <c r="B1" s="23" t="s">
        <v>1</v>
      </c>
      <c r="C1" s="11" t="s">
        <v>2</v>
      </c>
      <c r="D1" s="10" t="s">
        <v>3</v>
      </c>
      <c r="E1" s="23" t="s">
        <v>21</v>
      </c>
      <c r="F1" s="11" t="s">
        <v>14</v>
      </c>
      <c r="G1" s="11" t="s">
        <v>13</v>
      </c>
      <c r="H1" s="11" t="s">
        <v>15</v>
      </c>
      <c r="I1" s="11" t="s">
        <v>20</v>
      </c>
      <c r="J1" s="11" t="s">
        <v>19</v>
      </c>
      <c r="K1" s="11" t="s">
        <v>18</v>
      </c>
      <c r="L1" s="11" t="s">
        <v>12</v>
      </c>
      <c r="M1" s="23" t="s">
        <v>156</v>
      </c>
      <c r="N1" s="23" t="s">
        <v>155</v>
      </c>
      <c r="O1" s="23"/>
      <c r="P1" s="23" t="s">
        <v>23</v>
      </c>
      <c r="Q1" s="11" t="s">
        <v>9</v>
      </c>
      <c r="R1" s="11" t="s">
        <v>10</v>
      </c>
      <c r="S1" s="11" t="s">
        <v>11</v>
      </c>
      <c r="T1" s="11" t="s">
        <v>16</v>
      </c>
      <c r="U1" s="23" t="s">
        <v>28</v>
      </c>
      <c r="V1" s="42" t="s">
        <v>27</v>
      </c>
    </row>
    <row r="2" spans="1:35" ht="15.95" customHeight="1" x14ac:dyDescent="0.2">
      <c r="A2" s="88" t="s">
        <v>7</v>
      </c>
      <c r="B2" s="89">
        <v>10</v>
      </c>
      <c r="C2" s="89">
        <v>10</v>
      </c>
      <c r="D2" s="89">
        <v>10</v>
      </c>
      <c r="E2" s="90">
        <v>10</v>
      </c>
      <c r="F2" s="89">
        <v>10</v>
      </c>
      <c r="G2" s="89">
        <v>10</v>
      </c>
      <c r="H2" s="89">
        <v>10</v>
      </c>
      <c r="I2" s="89">
        <v>10</v>
      </c>
      <c r="J2" s="89">
        <v>10</v>
      </c>
      <c r="K2" s="89">
        <v>10</v>
      </c>
      <c r="L2" s="89">
        <v>10</v>
      </c>
      <c r="M2" s="89">
        <v>10</v>
      </c>
      <c r="N2" s="89">
        <v>10</v>
      </c>
      <c r="O2" s="89">
        <v>0</v>
      </c>
      <c r="P2" s="89">
        <v>0</v>
      </c>
      <c r="Q2" s="89">
        <v>10</v>
      </c>
      <c r="R2" s="89">
        <v>10</v>
      </c>
      <c r="S2" s="89">
        <v>10</v>
      </c>
      <c r="T2" s="89">
        <v>10</v>
      </c>
      <c r="U2" s="91">
        <f>SUM(B2:T2)</f>
        <v>170</v>
      </c>
      <c r="V2" s="92"/>
      <c r="Y2" s="19" t="s">
        <v>22</v>
      </c>
      <c r="Z2" s="19" t="s">
        <v>24</v>
      </c>
      <c r="AA2" s="19" t="s">
        <v>25</v>
      </c>
      <c r="AB2" s="30" t="s">
        <v>1</v>
      </c>
      <c r="AC2" s="30" t="s">
        <v>18</v>
      </c>
    </row>
    <row r="3" spans="1:35" ht="15.95" customHeight="1" x14ac:dyDescent="0.2">
      <c r="A3" s="88" t="s">
        <v>6</v>
      </c>
      <c r="B3" s="93">
        <v>10</v>
      </c>
      <c r="C3" s="93">
        <v>10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0"/>
      <c r="O3" s="89"/>
      <c r="P3" s="89"/>
      <c r="Q3" s="93"/>
      <c r="R3" s="89"/>
      <c r="S3" s="89"/>
      <c r="T3" s="89"/>
      <c r="U3" s="89">
        <f>SUM(B3:T3)-Q3</f>
        <v>20</v>
      </c>
      <c r="V3" s="94"/>
      <c r="Y3" s="35">
        <v>48</v>
      </c>
      <c r="Z3" s="34">
        <v>12</v>
      </c>
      <c r="AA3" s="34"/>
      <c r="AB3" s="34"/>
      <c r="AC3" s="36"/>
      <c r="AD3" s="36"/>
      <c r="AE3" s="35"/>
      <c r="AF3" s="35"/>
      <c r="AG3" s="35"/>
      <c r="AH3" s="35"/>
    </row>
    <row r="4" spans="1:35" ht="30.75" customHeight="1" thickBot="1" x14ac:dyDescent="0.25">
      <c r="A4" s="51" t="s">
        <v>0</v>
      </c>
      <c r="B4" s="52">
        <v>42394</v>
      </c>
      <c r="C4" s="52">
        <f>B4+7</f>
        <v>42401</v>
      </c>
      <c r="D4" s="52">
        <f t="shared" ref="D4:N4" si="0">C4+7</f>
        <v>42408</v>
      </c>
      <c r="E4" s="52">
        <f t="shared" si="0"/>
        <v>42415</v>
      </c>
      <c r="F4" s="52">
        <f t="shared" si="0"/>
        <v>42422</v>
      </c>
      <c r="G4" s="52">
        <f t="shared" si="0"/>
        <v>42429</v>
      </c>
      <c r="H4" s="52">
        <f t="shared" si="0"/>
        <v>42436</v>
      </c>
      <c r="I4" s="66">
        <f>H4+14</f>
        <v>42450</v>
      </c>
      <c r="J4" s="52">
        <f t="shared" si="0"/>
        <v>42457</v>
      </c>
      <c r="K4" s="52">
        <f t="shared" si="0"/>
        <v>42464</v>
      </c>
      <c r="L4" s="52">
        <f t="shared" si="0"/>
        <v>42471</v>
      </c>
      <c r="M4" s="52">
        <f t="shared" si="0"/>
        <v>42478</v>
      </c>
      <c r="N4" s="52">
        <f t="shared" si="0"/>
        <v>42485</v>
      </c>
      <c r="O4" s="52"/>
      <c r="P4" s="52"/>
      <c r="Q4" s="52"/>
      <c r="R4" s="52"/>
      <c r="S4" s="52"/>
      <c r="T4" s="52"/>
      <c r="U4" s="53" t="s">
        <v>4</v>
      </c>
      <c r="V4" s="54" t="s">
        <v>5</v>
      </c>
      <c r="W4" s="55"/>
      <c r="X4" s="55"/>
      <c r="Y4" s="56" t="s">
        <v>1</v>
      </c>
      <c r="Z4" s="57"/>
      <c r="AA4" s="56"/>
      <c r="AB4" s="58"/>
      <c r="AC4" s="58"/>
      <c r="AD4" s="58"/>
      <c r="AE4" s="55"/>
      <c r="AF4" s="55"/>
      <c r="AG4" s="55"/>
      <c r="AH4" s="55"/>
      <c r="AI4" s="55"/>
    </row>
    <row r="5" spans="1:35" s="2" customFormat="1" ht="20.100000000000001" customHeight="1" x14ac:dyDescent="0.2">
      <c r="A5" s="20" t="s">
        <v>45</v>
      </c>
      <c r="B5" s="16">
        <f>((Y$3-Y5+Y$21)/Y$3)*10</f>
        <v>9.375</v>
      </c>
      <c r="C5" s="16">
        <v>10</v>
      </c>
      <c r="D5" s="16">
        <v>10</v>
      </c>
      <c r="E5" s="16"/>
      <c r="F5" s="16"/>
      <c r="G5" s="16"/>
      <c r="H5" s="16"/>
      <c r="I5" s="15"/>
      <c r="J5" s="15"/>
      <c r="K5" s="15"/>
      <c r="L5" s="15"/>
      <c r="M5" s="16"/>
      <c r="N5" s="16"/>
      <c r="O5" s="15"/>
      <c r="P5" s="15"/>
      <c r="Q5" s="16">
        <v>10</v>
      </c>
      <c r="R5" s="15"/>
      <c r="S5" s="16"/>
      <c r="T5" s="16"/>
      <c r="U5" s="16">
        <f t="shared" ref="U5" si="1">SUM(B5:T5)-MIN(Q5:T5)</f>
        <v>29.375</v>
      </c>
      <c r="V5" s="41">
        <f t="shared" ref="V5" si="2">U5/$U$3</f>
        <v>1.46875</v>
      </c>
      <c r="W5" s="28"/>
      <c r="X5" s="31" t="str">
        <f t="shared" ref="X5:X19" si="3">IF(V5&gt;0.894,"A",IF(V5&gt;0.864,"B+",IF(V5&gt;0.794,"B",IF(V5&gt;0.764,"C+",IF(V5&gt;0.694,"C",IF(V5&gt;0.594,"D","F"))))))</f>
        <v>A</v>
      </c>
      <c r="Y5" s="32">
        <v>6</v>
      </c>
      <c r="Z5" s="33"/>
      <c r="AA5" s="32"/>
      <c r="AB5" s="32"/>
      <c r="AC5" s="32"/>
      <c r="AD5" s="32"/>
      <c r="AE5" s="32"/>
      <c r="AF5" s="32"/>
    </row>
    <row r="6" spans="1:35" s="2" customFormat="1" ht="20.100000000000001" customHeight="1" x14ac:dyDescent="0.2">
      <c r="A6" s="20" t="s">
        <v>49</v>
      </c>
      <c r="B6" s="16">
        <f>((Y$3-Y6+Y$21)/Y$3)*10</f>
        <v>7.3958333333333339</v>
      </c>
      <c r="C6" s="16">
        <v>10</v>
      </c>
      <c r="D6" s="16">
        <v>10</v>
      </c>
      <c r="E6" s="16"/>
      <c r="F6" s="16"/>
      <c r="G6" s="16"/>
      <c r="H6" s="16"/>
      <c r="I6" s="15"/>
      <c r="J6" s="16"/>
      <c r="K6" s="15"/>
      <c r="L6" s="15"/>
      <c r="M6" s="16"/>
      <c r="N6" s="15"/>
      <c r="O6" s="15"/>
      <c r="P6" s="15"/>
      <c r="Q6" s="16">
        <v>9.1999999999999993</v>
      </c>
      <c r="R6" s="16"/>
      <c r="S6" s="16"/>
      <c r="T6" s="16"/>
      <c r="U6" s="16">
        <f t="shared" ref="U6:U19" si="4">SUM(B6:T6)-MIN(Q6:T6)</f>
        <v>27.395833333333332</v>
      </c>
      <c r="V6" s="41">
        <f t="shared" ref="V6:V19" si="5">U6/$U$3</f>
        <v>1.3697916666666665</v>
      </c>
      <c r="X6" s="31" t="str">
        <f t="shared" si="3"/>
        <v>A</v>
      </c>
      <c r="Y6" s="32">
        <v>15.5</v>
      </c>
      <c r="Z6" s="33"/>
      <c r="AA6" s="32"/>
      <c r="AB6" s="32"/>
      <c r="AC6" s="32"/>
      <c r="AD6" s="32"/>
      <c r="AE6" s="32"/>
      <c r="AF6" s="32"/>
    </row>
    <row r="7" spans="1:35" s="2" customFormat="1" ht="20.100000000000001" customHeight="1" x14ac:dyDescent="0.2">
      <c r="A7" s="20" t="s">
        <v>51</v>
      </c>
      <c r="B7" s="16">
        <f>((Y$3-Y7+Y$21)/Y$3)*10</f>
        <v>6.5625</v>
      </c>
      <c r="C7" s="16">
        <v>10</v>
      </c>
      <c r="D7" s="16">
        <v>0</v>
      </c>
      <c r="E7" s="16"/>
      <c r="F7" s="16"/>
      <c r="G7" s="16"/>
      <c r="H7" s="16"/>
      <c r="I7" s="15"/>
      <c r="J7" s="15"/>
      <c r="K7" s="15"/>
      <c r="L7" s="15"/>
      <c r="M7" s="16"/>
      <c r="N7" s="16"/>
      <c r="O7" s="15"/>
      <c r="P7" s="15"/>
      <c r="Q7" s="98">
        <v>0</v>
      </c>
      <c r="R7" s="15"/>
      <c r="S7" s="16"/>
      <c r="T7" s="16"/>
      <c r="U7" s="16">
        <f t="shared" si="4"/>
        <v>16.5625</v>
      </c>
      <c r="V7" s="41">
        <f t="shared" si="5"/>
        <v>0.828125</v>
      </c>
      <c r="X7" s="31" t="str">
        <f t="shared" si="3"/>
        <v>B</v>
      </c>
      <c r="Y7" s="32">
        <v>19.5</v>
      </c>
      <c r="Z7" s="33"/>
      <c r="AA7" s="32"/>
      <c r="AB7" s="32"/>
      <c r="AC7" s="32"/>
      <c r="AD7" s="32"/>
      <c r="AE7" s="32"/>
      <c r="AF7" s="32"/>
    </row>
    <row r="8" spans="1:35" s="2" customFormat="1" ht="20.100000000000001" customHeight="1" x14ac:dyDescent="0.2">
      <c r="A8" s="20" t="s">
        <v>56</v>
      </c>
      <c r="B8" s="16">
        <f>((Y$3-Y8+Y$21)/Y$3)*10</f>
        <v>2.916666666666667</v>
      </c>
      <c r="C8" s="16">
        <v>10</v>
      </c>
      <c r="D8" s="16" t="s">
        <v>165</v>
      </c>
      <c r="E8" s="16"/>
      <c r="F8" s="16"/>
      <c r="G8" s="16"/>
      <c r="H8" s="16"/>
      <c r="I8" s="15"/>
      <c r="J8" s="15"/>
      <c r="K8" s="15"/>
      <c r="L8" s="15"/>
      <c r="M8" s="16"/>
      <c r="N8" s="16"/>
      <c r="O8" s="15"/>
      <c r="P8" s="15"/>
      <c r="Q8" s="16">
        <v>5</v>
      </c>
      <c r="R8" s="15"/>
      <c r="S8" s="16"/>
      <c r="T8" s="16"/>
      <c r="U8" s="16">
        <f t="shared" si="4"/>
        <v>12.916666666666668</v>
      </c>
      <c r="V8" s="41">
        <f t="shared" si="5"/>
        <v>0.64583333333333337</v>
      </c>
      <c r="X8" s="31" t="str">
        <f t="shared" si="3"/>
        <v>D</v>
      </c>
      <c r="Y8" s="32">
        <v>37</v>
      </c>
      <c r="Z8" s="33"/>
      <c r="AA8" s="32"/>
      <c r="AB8" s="32"/>
      <c r="AC8" s="32"/>
      <c r="AD8" s="32"/>
      <c r="AE8" s="32"/>
      <c r="AF8" s="32"/>
    </row>
    <row r="9" spans="1:35" s="2" customFormat="1" ht="20.100000000000001" customHeight="1" x14ac:dyDescent="0.2">
      <c r="A9" s="20" t="s">
        <v>58</v>
      </c>
      <c r="B9" s="16">
        <f>((Y$3-Y9+Y$21)/Y$3)*10</f>
        <v>9.0625</v>
      </c>
      <c r="C9" s="16">
        <v>10</v>
      </c>
      <c r="D9" s="16">
        <v>10</v>
      </c>
      <c r="E9" s="16"/>
      <c r="F9" s="16"/>
      <c r="G9" s="16"/>
      <c r="H9" s="16"/>
      <c r="I9" s="15"/>
      <c r="J9" s="15"/>
      <c r="K9" s="15"/>
      <c r="L9" s="15"/>
      <c r="M9" s="16"/>
      <c r="N9" s="16"/>
      <c r="O9" s="15"/>
      <c r="P9" s="15"/>
      <c r="Q9" s="16">
        <v>9.1999999999999993</v>
      </c>
      <c r="R9" s="15"/>
      <c r="S9" s="16"/>
      <c r="T9" s="16"/>
      <c r="U9" s="16">
        <f t="shared" si="4"/>
        <v>29.062500000000004</v>
      </c>
      <c r="V9" s="41">
        <f t="shared" si="5"/>
        <v>1.4531250000000002</v>
      </c>
      <c r="W9" s="28"/>
      <c r="X9" s="31" t="str">
        <f t="shared" si="3"/>
        <v>A</v>
      </c>
      <c r="Y9" s="32">
        <v>7.5</v>
      </c>
      <c r="Z9" s="33"/>
      <c r="AA9" s="32"/>
      <c r="AB9" s="32"/>
      <c r="AC9" s="32"/>
      <c r="AD9" s="32"/>
      <c r="AE9" s="32"/>
      <c r="AF9" s="32"/>
    </row>
    <row r="10" spans="1:35" s="2" customFormat="1" ht="20.100000000000001" customHeight="1" x14ac:dyDescent="0.2">
      <c r="A10" s="20" t="s">
        <v>60</v>
      </c>
      <c r="B10" s="16">
        <f>((Y$3-Y10+Y$21)/Y$3)*10</f>
        <v>8.9583333333333339</v>
      </c>
      <c r="C10" s="16">
        <v>10</v>
      </c>
      <c r="D10" s="16">
        <v>10</v>
      </c>
      <c r="E10" s="16"/>
      <c r="F10" s="16"/>
      <c r="G10" s="16"/>
      <c r="H10" s="16"/>
      <c r="I10" s="15"/>
      <c r="J10" s="15"/>
      <c r="K10" s="15"/>
      <c r="L10" s="15"/>
      <c r="M10" s="15"/>
      <c r="N10" s="16"/>
      <c r="O10" s="15"/>
      <c r="P10" s="15"/>
      <c r="Q10" s="16">
        <v>7.5</v>
      </c>
      <c r="R10" s="15"/>
      <c r="S10" s="16"/>
      <c r="T10" s="16"/>
      <c r="U10" s="16">
        <f t="shared" si="4"/>
        <v>28.958333333333336</v>
      </c>
      <c r="V10" s="41">
        <f t="shared" si="5"/>
        <v>1.4479166666666667</v>
      </c>
      <c r="W10" s="28"/>
      <c r="X10" s="31" t="str">
        <f t="shared" si="3"/>
        <v>A</v>
      </c>
      <c r="Y10" s="32">
        <v>8</v>
      </c>
      <c r="Z10" s="33"/>
      <c r="AA10" s="32"/>
      <c r="AB10" s="32"/>
      <c r="AC10" s="32"/>
      <c r="AD10" s="32"/>
      <c r="AE10" s="32"/>
      <c r="AF10" s="32"/>
    </row>
    <row r="11" spans="1:35" s="2" customFormat="1" ht="20.100000000000001" customHeight="1" x14ac:dyDescent="0.2">
      <c r="A11" s="85" t="s">
        <v>161</v>
      </c>
      <c r="B11" s="16">
        <f>((Y$3-Y11+Y$21)/Y$3)*10</f>
        <v>7.0833333333333339</v>
      </c>
      <c r="C11" s="83">
        <v>10</v>
      </c>
      <c r="D11" s="16">
        <v>10</v>
      </c>
      <c r="E11" s="83">
        <v>9.3000000000000007</v>
      </c>
      <c r="F11" s="16"/>
      <c r="G11" s="16"/>
      <c r="H11" s="16"/>
      <c r="I11" s="15"/>
      <c r="J11" s="16"/>
      <c r="K11" s="15"/>
      <c r="L11" s="15"/>
      <c r="M11" s="16"/>
      <c r="N11" s="16"/>
      <c r="O11" s="15"/>
      <c r="P11" s="15"/>
      <c r="Q11" s="16">
        <v>5.8</v>
      </c>
      <c r="R11" s="83">
        <v>5.3</v>
      </c>
      <c r="S11" s="16"/>
      <c r="T11" s="16"/>
      <c r="U11" s="16">
        <f t="shared" ref="U11" si="6">SUM(B11:T11)-MIN(Q11:T11)</f>
        <v>42.183333333333337</v>
      </c>
      <c r="V11" s="41">
        <f t="shared" ref="V11" si="7">U11/$U$3</f>
        <v>2.1091666666666669</v>
      </c>
      <c r="W11" s="28"/>
      <c r="X11" s="31" t="str">
        <f t="shared" ref="X11" si="8">IF(V11&gt;0.894,"A",IF(V11&gt;0.864,"B+",IF(V11&gt;0.794,"B",IF(V11&gt;0.764,"C+",IF(V11&gt;0.694,"C",IF(V11&gt;0.594,"D","F"))))))</f>
        <v>A</v>
      </c>
      <c r="Y11" s="32">
        <v>17</v>
      </c>
      <c r="Z11" s="33"/>
      <c r="AA11" s="32"/>
      <c r="AB11" s="32"/>
      <c r="AC11" s="32"/>
      <c r="AD11" s="32"/>
      <c r="AE11" s="32"/>
      <c r="AF11" s="32"/>
    </row>
    <row r="12" spans="1:35" s="2" customFormat="1" ht="20.100000000000001" customHeight="1" x14ac:dyDescent="0.2">
      <c r="A12" s="20" t="s">
        <v>62</v>
      </c>
      <c r="B12" s="16">
        <f>((Y$3-Y12+Y$21)/Y$3)*10</f>
        <v>8.2291666666666661</v>
      </c>
      <c r="C12" s="16">
        <v>10</v>
      </c>
      <c r="D12" s="16">
        <v>10</v>
      </c>
      <c r="E12" s="16"/>
      <c r="F12" s="16"/>
      <c r="G12" s="16"/>
      <c r="H12" s="16"/>
      <c r="I12" s="15"/>
      <c r="J12" s="16"/>
      <c r="K12" s="15"/>
      <c r="L12" s="15"/>
      <c r="M12" s="16"/>
      <c r="N12" s="15"/>
      <c r="O12" s="15"/>
      <c r="P12" s="15"/>
      <c r="Q12" s="16">
        <v>5.8</v>
      </c>
      <c r="R12" s="16"/>
      <c r="S12" s="16"/>
      <c r="T12" s="16"/>
      <c r="U12" s="16">
        <f t="shared" si="4"/>
        <v>28.229166666666661</v>
      </c>
      <c r="V12" s="41">
        <f t="shared" si="5"/>
        <v>1.411458333333333</v>
      </c>
      <c r="W12" s="28"/>
      <c r="X12" s="31" t="str">
        <f t="shared" si="3"/>
        <v>A</v>
      </c>
      <c r="Y12" s="32">
        <v>11.5</v>
      </c>
      <c r="Z12" s="33"/>
      <c r="AA12" s="32"/>
      <c r="AB12" s="32"/>
      <c r="AC12" s="32"/>
      <c r="AD12" s="32"/>
      <c r="AE12" s="32"/>
      <c r="AF12" s="32"/>
    </row>
    <row r="13" spans="1:35" s="2" customFormat="1" ht="20.100000000000001" customHeight="1" x14ac:dyDescent="0.2">
      <c r="A13" s="20" t="s">
        <v>66</v>
      </c>
      <c r="B13" s="16">
        <f>((Y$3-Y13+Y$21)/Y$3)*10</f>
        <v>7.5</v>
      </c>
      <c r="C13" s="16">
        <v>10</v>
      </c>
      <c r="D13" s="16">
        <v>10</v>
      </c>
      <c r="E13" s="16"/>
      <c r="F13" s="16"/>
      <c r="G13" s="16"/>
      <c r="H13" s="16"/>
      <c r="I13" s="15"/>
      <c r="J13" s="15"/>
      <c r="K13" s="15"/>
      <c r="L13" s="15"/>
      <c r="M13" s="16"/>
      <c r="N13" s="16"/>
      <c r="O13" s="15"/>
      <c r="P13" s="15"/>
      <c r="Q13" s="16">
        <v>8.3000000000000007</v>
      </c>
      <c r="R13" s="15"/>
      <c r="S13" s="16"/>
      <c r="T13" s="16"/>
      <c r="U13" s="16">
        <f t="shared" si="4"/>
        <v>27.499999999999996</v>
      </c>
      <c r="V13" s="41">
        <f t="shared" si="5"/>
        <v>1.3749999999999998</v>
      </c>
      <c r="W13" s="28"/>
      <c r="X13" s="31" t="str">
        <f t="shared" si="3"/>
        <v>A</v>
      </c>
      <c r="Y13" s="32">
        <v>15</v>
      </c>
      <c r="Z13" s="33"/>
      <c r="AA13" s="32"/>
      <c r="AB13" s="32"/>
      <c r="AC13" s="32"/>
      <c r="AD13" s="32"/>
      <c r="AE13" s="32"/>
      <c r="AF13" s="32"/>
    </row>
    <row r="14" spans="1:35" s="2" customFormat="1" ht="20.100000000000001" customHeight="1" x14ac:dyDescent="0.2">
      <c r="A14" s="20" t="s">
        <v>68</v>
      </c>
      <c r="B14" s="16">
        <f>((Y$3-Y14+Y$21)/Y$3)*10</f>
        <v>9.7916666666666661</v>
      </c>
      <c r="C14" s="16">
        <v>10</v>
      </c>
      <c r="D14" s="16">
        <v>10</v>
      </c>
      <c r="E14" s="16"/>
      <c r="F14" s="16"/>
      <c r="G14" s="16"/>
      <c r="H14" s="16"/>
      <c r="I14" s="15"/>
      <c r="J14" s="15"/>
      <c r="K14" s="15"/>
      <c r="L14" s="15"/>
      <c r="M14" s="16"/>
      <c r="N14" s="16"/>
      <c r="O14" s="15"/>
      <c r="P14" s="15"/>
      <c r="Q14" s="16">
        <v>10</v>
      </c>
      <c r="R14" s="15"/>
      <c r="S14" s="16"/>
      <c r="T14" s="16"/>
      <c r="U14" s="16">
        <f t="shared" si="4"/>
        <v>29.791666666666664</v>
      </c>
      <c r="V14" s="41">
        <f t="shared" si="5"/>
        <v>1.4895833333333333</v>
      </c>
      <c r="X14" s="31" t="str">
        <f t="shared" ref="X14" si="9">IF(V14&gt;0.894,"A",IF(V14&gt;0.864,"B+",IF(V14&gt;0.794,"B",IF(V14&gt;0.764,"C+",IF(V14&gt;0.694,"C",IF(V14&gt;0.594,"D","F"))))))</f>
        <v>A</v>
      </c>
      <c r="Y14" s="32">
        <v>4</v>
      </c>
      <c r="Z14" s="33"/>
      <c r="AA14" s="32"/>
      <c r="AB14" s="32"/>
      <c r="AC14" s="32"/>
      <c r="AD14" s="32"/>
      <c r="AE14" s="32"/>
      <c r="AF14" s="32"/>
    </row>
    <row r="15" spans="1:35" s="2" customFormat="1" ht="20.100000000000001" customHeight="1" x14ac:dyDescent="0.2">
      <c r="A15" s="20" t="s">
        <v>70</v>
      </c>
      <c r="B15" s="16">
        <f>((Y$3-Y15+Y$21)/Y$3)*10</f>
        <v>10</v>
      </c>
      <c r="C15" s="16">
        <v>10</v>
      </c>
      <c r="D15" s="16">
        <v>10</v>
      </c>
      <c r="E15" s="16"/>
      <c r="F15" s="16"/>
      <c r="G15" s="16"/>
      <c r="H15" s="16"/>
      <c r="I15" s="15"/>
      <c r="J15" s="15"/>
      <c r="K15" s="15"/>
      <c r="L15" s="15"/>
      <c r="M15" s="16"/>
      <c r="N15" s="16"/>
      <c r="O15" s="15"/>
      <c r="P15" s="15"/>
      <c r="Q15" s="16">
        <v>10</v>
      </c>
      <c r="R15" s="15"/>
      <c r="S15" s="16"/>
      <c r="T15" s="16"/>
      <c r="U15" s="16">
        <f t="shared" si="4"/>
        <v>30</v>
      </c>
      <c r="V15" s="41">
        <f t="shared" si="5"/>
        <v>1.5</v>
      </c>
      <c r="W15" s="28"/>
      <c r="X15" s="31" t="str">
        <f t="shared" si="3"/>
        <v>A</v>
      </c>
      <c r="Y15" s="32">
        <v>3</v>
      </c>
      <c r="Z15" s="33"/>
      <c r="AA15" s="32"/>
      <c r="AB15" s="32"/>
      <c r="AC15" s="32"/>
      <c r="AD15" s="32"/>
      <c r="AE15" s="32"/>
      <c r="AF15" s="32"/>
    </row>
    <row r="16" spans="1:35" s="2" customFormat="1" ht="20.100000000000001" customHeight="1" x14ac:dyDescent="0.2">
      <c r="A16" s="20" t="s">
        <v>162</v>
      </c>
      <c r="B16" s="16">
        <f>((Y$3-Y16+Y$21)/Y$3)*10</f>
        <v>5.1041666666666661</v>
      </c>
      <c r="C16" s="16">
        <v>10</v>
      </c>
      <c r="D16" s="16">
        <v>10</v>
      </c>
      <c r="E16" s="16"/>
      <c r="F16" s="16"/>
      <c r="G16" s="16"/>
      <c r="H16" s="16"/>
      <c r="I16" s="15"/>
      <c r="J16" s="16"/>
      <c r="K16" s="15"/>
      <c r="L16" s="15"/>
      <c r="M16" s="16"/>
      <c r="N16" s="16"/>
      <c r="O16" s="15"/>
      <c r="P16" s="15"/>
      <c r="Q16" s="16">
        <v>8.3000000000000007</v>
      </c>
      <c r="R16" s="15"/>
      <c r="S16" s="16"/>
      <c r="T16" s="16"/>
      <c r="U16" s="16">
        <f t="shared" si="4"/>
        <v>25.104166666666668</v>
      </c>
      <c r="V16" s="41">
        <f t="shared" si="5"/>
        <v>1.2552083333333335</v>
      </c>
      <c r="W16" s="28"/>
      <c r="X16" s="31" t="str">
        <f t="shared" si="3"/>
        <v>A</v>
      </c>
      <c r="Y16" s="32">
        <v>26.5</v>
      </c>
      <c r="Z16" s="33"/>
      <c r="AA16" s="32"/>
      <c r="AB16" s="32"/>
      <c r="AC16" s="32"/>
      <c r="AD16" s="32"/>
      <c r="AE16" s="32"/>
      <c r="AF16" s="32"/>
    </row>
    <row r="17" spans="1:32" s="2" customFormat="1" ht="20.100000000000001" customHeight="1" x14ac:dyDescent="0.2">
      <c r="A17" s="62" t="s">
        <v>110</v>
      </c>
      <c r="B17" s="16">
        <f>((Y$3-Y17+Y$21)/Y$3)*10</f>
        <v>4.375</v>
      </c>
      <c r="C17" s="16">
        <v>10</v>
      </c>
      <c r="D17" s="16">
        <v>10</v>
      </c>
      <c r="E17" s="16"/>
      <c r="F17" s="16"/>
      <c r="G17" s="16"/>
      <c r="H17" s="16"/>
      <c r="I17" s="15"/>
      <c r="J17" s="16"/>
      <c r="K17" s="15"/>
      <c r="L17" s="15"/>
      <c r="M17" s="16"/>
      <c r="N17" s="16"/>
      <c r="O17" s="15"/>
      <c r="P17" s="15"/>
      <c r="Q17" s="16">
        <v>5</v>
      </c>
      <c r="R17" s="15"/>
      <c r="S17" s="16"/>
      <c r="T17" s="16"/>
      <c r="U17" s="16">
        <f t="shared" ref="U17:U18" si="10">SUM(B17:T17)-MIN(Q17:T17)</f>
        <v>24.375</v>
      </c>
      <c r="V17" s="41">
        <f t="shared" ref="V17:V18" si="11">U17/$U$3</f>
        <v>1.21875</v>
      </c>
      <c r="W17" s="28"/>
      <c r="X17" s="31" t="str">
        <f t="shared" ref="X17:X18" si="12">IF(V17&gt;0.894,"A",IF(V17&gt;0.864,"B+",IF(V17&gt;0.794,"B",IF(V17&gt;0.764,"C+",IF(V17&gt;0.694,"C",IF(V17&gt;0.594,"D","F"))))))</f>
        <v>A</v>
      </c>
      <c r="Y17" s="32">
        <v>30</v>
      </c>
      <c r="Z17" s="33"/>
      <c r="AA17" s="32"/>
      <c r="AB17" s="32"/>
      <c r="AC17" s="32"/>
      <c r="AD17" s="32"/>
      <c r="AE17" s="32"/>
      <c r="AF17" s="32"/>
    </row>
    <row r="18" spans="1:32" s="2" customFormat="1" ht="20.100000000000001" customHeight="1" x14ac:dyDescent="0.2">
      <c r="A18" s="20" t="s">
        <v>111</v>
      </c>
      <c r="B18" s="16">
        <f>((Y$3-Y18+Y$21)/Y$3)*10</f>
        <v>9.1666666666666661</v>
      </c>
      <c r="C18" s="16">
        <v>10</v>
      </c>
      <c r="D18" s="16">
        <v>10</v>
      </c>
      <c r="E18" s="16"/>
      <c r="F18" s="16"/>
      <c r="G18" s="16"/>
      <c r="H18" s="16"/>
      <c r="I18" s="15"/>
      <c r="J18" s="16"/>
      <c r="K18" s="15"/>
      <c r="L18" s="15"/>
      <c r="M18" s="16"/>
      <c r="N18" s="16"/>
      <c r="O18" s="15"/>
      <c r="P18" s="15"/>
      <c r="Q18" s="16">
        <v>5</v>
      </c>
      <c r="R18" s="15"/>
      <c r="S18" s="16"/>
      <c r="T18" s="16"/>
      <c r="U18" s="16">
        <f t="shared" si="10"/>
        <v>29.166666666666664</v>
      </c>
      <c r="V18" s="41">
        <f t="shared" si="11"/>
        <v>1.4583333333333333</v>
      </c>
      <c r="W18" s="28"/>
      <c r="X18" s="31" t="str">
        <f t="shared" si="12"/>
        <v>A</v>
      </c>
      <c r="Y18" s="32">
        <v>7</v>
      </c>
      <c r="Z18" s="33"/>
      <c r="AA18" s="32"/>
      <c r="AB18" s="32"/>
      <c r="AC18" s="32"/>
      <c r="AD18" s="32"/>
      <c r="AE18" s="32"/>
      <c r="AF18" s="32"/>
    </row>
    <row r="19" spans="1:32" s="2" customFormat="1" ht="20.100000000000001" customHeight="1" x14ac:dyDescent="0.2">
      <c r="A19" s="20" t="s">
        <v>74</v>
      </c>
      <c r="B19" s="16">
        <f>((Y$3-Y19+Y$21)/Y$3)*10</f>
        <v>8.8541666666666661</v>
      </c>
      <c r="C19" s="16">
        <v>10</v>
      </c>
      <c r="D19" s="16">
        <v>10</v>
      </c>
      <c r="E19" s="16"/>
      <c r="F19" s="16"/>
      <c r="G19" s="16"/>
      <c r="H19" s="16"/>
      <c r="I19" s="15"/>
      <c r="J19" s="16"/>
      <c r="K19" s="15"/>
      <c r="L19" s="15"/>
      <c r="M19" s="16"/>
      <c r="N19" s="16"/>
      <c r="O19" s="15"/>
      <c r="P19" s="15"/>
      <c r="Q19" s="15">
        <v>9.1999999999999993</v>
      </c>
      <c r="R19" s="15"/>
      <c r="S19" s="16"/>
      <c r="T19" s="16"/>
      <c r="U19" s="1">
        <f t="shared" si="4"/>
        <v>28.854166666666661</v>
      </c>
      <c r="V19" s="4">
        <f t="shared" si="5"/>
        <v>1.442708333333333</v>
      </c>
      <c r="X19" s="3" t="str">
        <f t="shared" si="3"/>
        <v>A</v>
      </c>
      <c r="Y19" s="32">
        <v>8.5</v>
      </c>
      <c r="Z19" s="33"/>
      <c r="AA19" s="32"/>
      <c r="AB19" s="32"/>
      <c r="AC19" s="32"/>
      <c r="AD19" s="32"/>
      <c r="AE19" s="32"/>
      <c r="AF19" s="32"/>
    </row>
    <row r="20" spans="1:32" s="2" customFormat="1" ht="20.100000000000001" customHeight="1" x14ac:dyDescent="0.2">
      <c r="A20" s="20"/>
      <c r="B20" s="16"/>
      <c r="C20" s="16"/>
      <c r="D20" s="16"/>
      <c r="E20" s="16"/>
      <c r="F20" s="16"/>
      <c r="G20" s="16"/>
      <c r="H20" s="16"/>
      <c r="I20" s="15"/>
      <c r="J20" s="16"/>
      <c r="K20" s="15"/>
      <c r="L20" s="15"/>
      <c r="M20" s="16"/>
      <c r="N20" s="16"/>
      <c r="O20" s="15"/>
      <c r="P20" s="15"/>
      <c r="Q20" s="15"/>
      <c r="R20" s="15"/>
      <c r="S20" s="16"/>
      <c r="T20" s="16"/>
      <c r="U20" s="1"/>
      <c r="V20" s="4"/>
      <c r="Y20" s="3"/>
      <c r="Z20" s="5"/>
    </row>
    <row r="21" spans="1:32" s="2" customFormat="1" ht="20.100000000000001" customHeight="1" thickBot="1" x14ac:dyDescent="0.25">
      <c r="A21" s="17" t="s">
        <v>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"/>
      <c r="V21" s="9"/>
      <c r="X21" s="28" t="s">
        <v>163</v>
      </c>
      <c r="Y21" s="3">
        <v>3</v>
      </c>
    </row>
    <row r="22" spans="1:32" x14ac:dyDescent="0.2">
      <c r="I22" s="48"/>
    </row>
    <row r="23" spans="1:32" x14ac:dyDescent="0.2">
      <c r="I23" s="48"/>
      <c r="AC23" s="19"/>
    </row>
    <row r="24" spans="1:32" x14ac:dyDescent="0.2">
      <c r="A24" s="43" t="s">
        <v>30</v>
      </c>
      <c r="B24" s="29">
        <f>MAX(B7:B20)</f>
        <v>10</v>
      </c>
      <c r="C24" s="29">
        <f>MAX(C7:C20)</f>
        <v>10</v>
      </c>
      <c r="D24" s="29">
        <f>MAX(D7:D20)</f>
        <v>10</v>
      </c>
      <c r="E24" s="29">
        <f>MAX(E7:E20)</f>
        <v>9.3000000000000007</v>
      </c>
      <c r="F24" s="29">
        <f>MAX(F7:F20)</f>
        <v>0</v>
      </c>
      <c r="G24" s="29">
        <f>MAX(G7:G20)</f>
        <v>0</v>
      </c>
      <c r="H24" s="29">
        <f>MAX(H7:H20)</f>
        <v>0</v>
      </c>
      <c r="I24" s="29">
        <f>MAX(I7:I20)</f>
        <v>0</v>
      </c>
      <c r="J24" s="29">
        <f>MAX(J7:J20)</f>
        <v>0</v>
      </c>
      <c r="K24" s="29">
        <f>MAX(K7:K20)</f>
        <v>0</v>
      </c>
      <c r="L24" s="29">
        <f>MAX(L7:L20)</f>
        <v>0</v>
      </c>
      <c r="M24" s="29">
        <f>MAX(M7:M20)</f>
        <v>0</v>
      </c>
      <c r="N24" s="29">
        <f>MAX(N7:N20)</f>
        <v>0</v>
      </c>
      <c r="O24" s="29"/>
      <c r="P24" s="29"/>
      <c r="Q24" s="29">
        <f>MAX(Q7:Q20)</f>
        <v>10</v>
      </c>
      <c r="R24" s="29">
        <f>MAX(R7:R20)</f>
        <v>5.3</v>
      </c>
      <c r="S24" s="29">
        <f>MAX(S7:S20)</f>
        <v>0</v>
      </c>
      <c r="T24" s="29">
        <f>MAX(T7:T20)</f>
        <v>0</v>
      </c>
      <c r="Y24" s="29">
        <f>MAX(Y5:Y19)</f>
        <v>37</v>
      </c>
    </row>
    <row r="25" spans="1:32" x14ac:dyDescent="0.2">
      <c r="A25" s="43" t="s">
        <v>26</v>
      </c>
      <c r="B25" s="29">
        <f>MIN(B7:B20)</f>
        <v>2.916666666666667</v>
      </c>
      <c r="C25" s="29">
        <f>MIN(C7:C20)</f>
        <v>10</v>
      </c>
      <c r="D25" s="29">
        <f>MIN(D7:D20)</f>
        <v>0</v>
      </c>
      <c r="E25" s="29">
        <f>MIN(E7:E20)</f>
        <v>9.3000000000000007</v>
      </c>
      <c r="F25" s="29">
        <f>MIN(F7:F20)</f>
        <v>0</v>
      </c>
      <c r="G25" s="29">
        <f>MIN(G7:G20)</f>
        <v>0</v>
      </c>
      <c r="H25" s="29">
        <f>MIN(H7:H20)</f>
        <v>0</v>
      </c>
      <c r="I25" s="29">
        <f>MIN(I7:I20)</f>
        <v>0</v>
      </c>
      <c r="J25" s="29">
        <f>MIN(J7:J20)</f>
        <v>0</v>
      </c>
      <c r="K25" s="29">
        <f>MIN(K7:K20)</f>
        <v>0</v>
      </c>
      <c r="L25" s="29">
        <f>MIN(L7:L20)</f>
        <v>0</v>
      </c>
      <c r="M25" s="29">
        <f>MIN(M7:M20)</f>
        <v>0</v>
      </c>
      <c r="N25" s="29">
        <f>MIN(N7:N20)</f>
        <v>0</v>
      </c>
      <c r="O25" s="29"/>
      <c r="P25" s="29"/>
      <c r="Q25" s="29">
        <f>MIN(Q7:Q20)</f>
        <v>0</v>
      </c>
      <c r="R25" s="29">
        <f>MIN(R7:R20)</f>
        <v>5.3</v>
      </c>
      <c r="S25" s="29">
        <f>MIN(S7:S20)</f>
        <v>0</v>
      </c>
      <c r="T25" s="29">
        <f>MIN(T7:T20)</f>
        <v>0</v>
      </c>
      <c r="Y25" s="29">
        <f>MIN(Y5:Y19)</f>
        <v>3</v>
      </c>
    </row>
    <row r="26" spans="1:32" x14ac:dyDescent="0.2">
      <c r="A26" s="43" t="s">
        <v>31</v>
      </c>
      <c r="B26" s="29">
        <f>AVERAGE(B7:B20)</f>
        <v>7.5080128205128212</v>
      </c>
      <c r="C26" s="29">
        <f>AVERAGE(C7:C20)</f>
        <v>10</v>
      </c>
      <c r="D26" s="29">
        <f>AVERAGE(D7:D20)</f>
        <v>9.1666666666666661</v>
      </c>
      <c r="E26" s="29">
        <f>AVERAGE(E7:E20)</f>
        <v>9.3000000000000007</v>
      </c>
      <c r="F26" s="29" t="e">
        <f>AVERAGE(F7:F20)</f>
        <v>#DIV/0!</v>
      </c>
      <c r="G26" s="29" t="e">
        <f>AVERAGE(G7:G20)</f>
        <v>#DIV/0!</v>
      </c>
      <c r="H26" s="29" t="e">
        <f>AVERAGE(H7:H20)</f>
        <v>#DIV/0!</v>
      </c>
      <c r="I26" s="29" t="e">
        <f>AVERAGE(I7:I20)</f>
        <v>#DIV/0!</v>
      </c>
      <c r="J26" s="29" t="e">
        <f>AVERAGE(J7:J20)</f>
        <v>#DIV/0!</v>
      </c>
      <c r="K26" s="29" t="e">
        <f>AVERAGE(K7:K20)</f>
        <v>#DIV/0!</v>
      </c>
      <c r="L26" s="29" t="e">
        <f>AVERAGE(L7:L20)</f>
        <v>#DIV/0!</v>
      </c>
      <c r="M26" s="29" t="e">
        <f>AVERAGE(M7:M20)</f>
        <v>#DIV/0!</v>
      </c>
      <c r="N26" s="29" t="e">
        <f>AVERAGE(N7:N20)</f>
        <v>#DIV/0!</v>
      </c>
      <c r="O26" s="29"/>
      <c r="P26" s="29"/>
      <c r="Q26" s="29">
        <f>AVERAGE(Q7:Q20)</f>
        <v>6.8538461538461535</v>
      </c>
      <c r="R26" s="29">
        <f>AVERAGE(R7:R20)</f>
        <v>5.3</v>
      </c>
      <c r="S26" s="29" t="e">
        <f>AVERAGE(S7:S20)</f>
        <v>#DIV/0!</v>
      </c>
      <c r="T26" s="29" t="e">
        <f>AVERAGE(T7:T20)</f>
        <v>#DIV/0!</v>
      </c>
      <c r="Y26" s="29">
        <f>AVERAGE(Y5:Y19)</f>
        <v>14.4</v>
      </c>
    </row>
    <row r="27" spans="1:32" x14ac:dyDescent="0.2">
      <c r="A27" s="43" t="s">
        <v>32</v>
      </c>
      <c r="B27" s="29">
        <f>_xlfn.STDEV.P(B7:B20)</f>
        <v>2.1263435053695074</v>
      </c>
      <c r="C27" s="29">
        <f>_xlfn.STDEV.P(C7:C20)</f>
        <v>0</v>
      </c>
      <c r="D27" s="29">
        <f>_xlfn.STDEV.P(D7:D20)</f>
        <v>2.7638539919628333</v>
      </c>
      <c r="E27" s="29">
        <f>_xlfn.STDEV.P(E7:E20)</f>
        <v>0</v>
      </c>
      <c r="F27" s="29" t="e">
        <f>_xlfn.STDEV.P(F7:F20)</f>
        <v>#DIV/0!</v>
      </c>
      <c r="G27" s="29" t="e">
        <f>_xlfn.STDEV.P(G7:G20)</f>
        <v>#DIV/0!</v>
      </c>
      <c r="H27" s="29" t="e">
        <f>_xlfn.STDEV.P(H7:H20)</f>
        <v>#DIV/0!</v>
      </c>
      <c r="I27" s="29" t="e">
        <f>_xlfn.STDEV.P(I7:I20)</f>
        <v>#DIV/0!</v>
      </c>
      <c r="J27" s="29" t="e">
        <f>_xlfn.STDEV.P(J7:J20)</f>
        <v>#DIV/0!</v>
      </c>
      <c r="K27" s="29" t="e">
        <f>_xlfn.STDEV.P(K7:K20)</f>
        <v>#DIV/0!</v>
      </c>
      <c r="L27" s="29" t="e">
        <f>_xlfn.STDEV.P(L7:L20)</f>
        <v>#DIV/0!</v>
      </c>
      <c r="M27" s="29" t="e">
        <f>_xlfn.STDEV.P(M7:M20)</f>
        <v>#DIV/0!</v>
      </c>
      <c r="N27" s="29" t="e">
        <f>_xlfn.STDEV.P(N7:N20)</f>
        <v>#DIV/0!</v>
      </c>
      <c r="O27" s="29"/>
      <c r="P27" s="29"/>
      <c r="Q27" s="29">
        <f>_xlfn.STDEV.P(Q7:Q20)</f>
        <v>2.7020264146677264</v>
      </c>
      <c r="R27" s="29">
        <f>_xlfn.STDEV.P(R7:R20)</f>
        <v>0</v>
      </c>
      <c r="S27" s="29" t="e">
        <f>_xlfn.STDEV.P(S7:S20)</f>
        <v>#DIV/0!</v>
      </c>
      <c r="T27" s="29" t="e">
        <f>_xlfn.STDEV.P(T7:T20)</f>
        <v>#DIV/0!</v>
      </c>
      <c r="Y27" s="29">
        <f>_xlfn.STDEV.P(Y5:Y19)</f>
        <v>9.764220398987316</v>
      </c>
    </row>
    <row r="28" spans="1:32" x14ac:dyDescent="0.2">
      <c r="A28" s="43" t="s">
        <v>34</v>
      </c>
      <c r="B28" s="29">
        <f t="shared" ref="B28:H28" si="13">B26+B27</f>
        <v>9.6343563258823295</v>
      </c>
      <c r="C28" s="29">
        <f t="shared" si="13"/>
        <v>10</v>
      </c>
      <c r="D28" s="29">
        <f t="shared" si="13"/>
        <v>11.930520658629499</v>
      </c>
      <c r="E28" s="29">
        <f t="shared" si="13"/>
        <v>9.3000000000000007</v>
      </c>
      <c r="F28" s="29" t="e">
        <f t="shared" si="13"/>
        <v>#DIV/0!</v>
      </c>
      <c r="G28" s="29" t="e">
        <f t="shared" si="13"/>
        <v>#DIV/0!</v>
      </c>
      <c r="H28" s="29" t="e">
        <f t="shared" si="13"/>
        <v>#DIV/0!</v>
      </c>
      <c r="I28" s="29" t="e">
        <f>I26+I27</f>
        <v>#DIV/0!</v>
      </c>
      <c r="J28" s="29" t="e">
        <f t="shared" ref="J28:T28" si="14">J26+J27</f>
        <v>#DIV/0!</v>
      </c>
      <c r="K28" s="29" t="e">
        <f t="shared" si="14"/>
        <v>#DIV/0!</v>
      </c>
      <c r="L28" s="29" t="e">
        <f t="shared" si="14"/>
        <v>#DIV/0!</v>
      </c>
      <c r="M28" s="29" t="e">
        <f t="shared" si="14"/>
        <v>#DIV/0!</v>
      </c>
      <c r="N28" s="29" t="e">
        <f t="shared" si="14"/>
        <v>#DIV/0!</v>
      </c>
      <c r="O28" s="29"/>
      <c r="P28" s="29"/>
      <c r="Q28" s="29">
        <f t="shared" si="14"/>
        <v>9.5558725685138803</v>
      </c>
      <c r="R28" s="29">
        <f t="shared" si="14"/>
        <v>5.3</v>
      </c>
      <c r="S28" s="29" t="e">
        <f t="shared" si="14"/>
        <v>#DIV/0!</v>
      </c>
      <c r="T28" s="29" t="e">
        <f t="shared" si="14"/>
        <v>#DIV/0!</v>
      </c>
      <c r="Y28" s="86">
        <f>((Y3-Y26+Y27)/48)*10</f>
        <v>9.0342125831223576</v>
      </c>
    </row>
    <row r="29" spans="1:32" x14ac:dyDescent="0.2">
      <c r="A29" s="43" t="s">
        <v>33</v>
      </c>
      <c r="B29" s="29">
        <f t="shared" ref="B29:H29" si="15">B26-B27</f>
        <v>5.3816693151433137</v>
      </c>
      <c r="C29" s="29">
        <f t="shared" si="15"/>
        <v>10</v>
      </c>
      <c r="D29" s="29">
        <f t="shared" si="15"/>
        <v>6.4028126747038332</v>
      </c>
      <c r="E29" s="29">
        <f t="shared" si="15"/>
        <v>9.3000000000000007</v>
      </c>
      <c r="F29" s="29" t="e">
        <f t="shared" si="15"/>
        <v>#DIV/0!</v>
      </c>
      <c r="G29" s="29" t="e">
        <f t="shared" si="15"/>
        <v>#DIV/0!</v>
      </c>
      <c r="H29" s="29" t="e">
        <f t="shared" si="15"/>
        <v>#DIV/0!</v>
      </c>
      <c r="I29" s="29" t="e">
        <f>I26-I27</f>
        <v>#DIV/0!</v>
      </c>
      <c r="J29" s="29" t="e">
        <f t="shared" ref="J29:T29" si="16">J26-J27</f>
        <v>#DIV/0!</v>
      </c>
      <c r="K29" s="29" t="e">
        <f t="shared" si="16"/>
        <v>#DIV/0!</v>
      </c>
      <c r="L29" s="29" t="e">
        <f t="shared" si="16"/>
        <v>#DIV/0!</v>
      </c>
      <c r="M29" s="29" t="e">
        <f t="shared" si="16"/>
        <v>#DIV/0!</v>
      </c>
      <c r="N29" s="29" t="e">
        <f t="shared" si="16"/>
        <v>#DIV/0!</v>
      </c>
      <c r="O29" s="29"/>
      <c r="P29" s="29"/>
      <c r="Q29" s="29">
        <f t="shared" si="16"/>
        <v>4.1518197391784266</v>
      </c>
      <c r="R29" s="29">
        <f t="shared" si="16"/>
        <v>5.3</v>
      </c>
      <c r="S29" s="29" t="e">
        <f t="shared" si="16"/>
        <v>#DIV/0!</v>
      </c>
      <c r="T29" s="29" t="e">
        <f t="shared" si="16"/>
        <v>#DIV/0!</v>
      </c>
      <c r="Y29" s="29">
        <f>((Y3-Y26-Y27)/48)*10</f>
        <v>4.9657874168776424</v>
      </c>
    </row>
    <row r="30" spans="1:32" x14ac:dyDescent="0.2">
      <c r="A30" s="44" t="s">
        <v>35</v>
      </c>
      <c r="B30" s="18"/>
      <c r="C30" s="19"/>
      <c r="I30" s="48"/>
    </row>
    <row r="31" spans="1:32" x14ac:dyDescent="0.2">
      <c r="A31" s="43" t="s">
        <v>36</v>
      </c>
      <c r="B31" s="18"/>
      <c r="C31" s="19"/>
      <c r="I31" s="48"/>
    </row>
    <row r="32" spans="1:32" x14ac:dyDescent="0.2">
      <c r="I32" s="15">
        <v>7.8</v>
      </c>
    </row>
    <row r="33" spans="1:9" x14ac:dyDescent="0.2">
      <c r="I33" s="15">
        <v>0</v>
      </c>
    </row>
    <row r="34" spans="1:9" x14ac:dyDescent="0.2">
      <c r="I34" s="15">
        <v>8.4</v>
      </c>
    </row>
    <row r="35" spans="1:9" x14ac:dyDescent="0.2">
      <c r="A35" s="19" t="s">
        <v>104</v>
      </c>
      <c r="B35" s="59">
        <v>42425</v>
      </c>
      <c r="I35" s="15">
        <v>7.2</v>
      </c>
    </row>
    <row r="36" spans="1:9" x14ac:dyDescent="0.2">
      <c r="A36" s="19" t="s">
        <v>105</v>
      </c>
      <c r="B36" s="59">
        <v>42438</v>
      </c>
      <c r="I36" s="15">
        <v>7.6</v>
      </c>
    </row>
    <row r="37" spans="1:9" x14ac:dyDescent="0.2">
      <c r="A37" s="19" t="s">
        <v>107</v>
      </c>
      <c r="B37" s="60" t="s">
        <v>108</v>
      </c>
      <c r="I37" s="15">
        <v>8.3000000000000007</v>
      </c>
    </row>
    <row r="38" spans="1:9" x14ac:dyDescent="0.2">
      <c r="A38" s="19" t="s">
        <v>106</v>
      </c>
      <c r="B38" s="59">
        <v>42485</v>
      </c>
      <c r="I38" s="15">
        <v>7.2</v>
      </c>
    </row>
    <row r="39" spans="1:9" x14ac:dyDescent="0.2">
      <c r="I39" s="15">
        <v>6.7</v>
      </c>
    </row>
    <row r="40" spans="1:9" x14ac:dyDescent="0.2">
      <c r="I40" s="15">
        <v>6.7</v>
      </c>
    </row>
    <row r="41" spans="1:9" x14ac:dyDescent="0.2">
      <c r="I41" s="15" t="s">
        <v>29</v>
      </c>
    </row>
    <row r="42" spans="1:9" x14ac:dyDescent="0.2">
      <c r="I42" s="15">
        <v>7.5</v>
      </c>
    </row>
    <row r="43" spans="1:9" x14ac:dyDescent="0.2">
      <c r="I43" s="15">
        <v>8.1</v>
      </c>
    </row>
    <row r="44" spans="1:9" x14ac:dyDescent="0.2">
      <c r="I44" s="15">
        <v>6.7</v>
      </c>
    </row>
    <row r="45" spans="1:9" x14ac:dyDescent="0.2">
      <c r="I45" s="15">
        <v>7.8</v>
      </c>
    </row>
    <row r="46" spans="1:9" x14ac:dyDescent="0.2">
      <c r="I46" s="15">
        <v>0</v>
      </c>
    </row>
    <row r="49" spans="1:36" s="2" customFormat="1" ht="20.100000000000001" customHeight="1" x14ac:dyDescent="0.2">
      <c r="A49" s="20" t="s">
        <v>64</v>
      </c>
      <c r="B49" s="87" t="s">
        <v>164</v>
      </c>
      <c r="C49" s="16"/>
      <c r="D49" s="16"/>
      <c r="E49" s="16"/>
      <c r="F49" s="16"/>
      <c r="G49" s="16"/>
      <c r="H49" s="16"/>
      <c r="I49" s="15"/>
      <c r="J49" s="15"/>
      <c r="K49" s="15"/>
      <c r="L49" s="15"/>
      <c r="M49" s="16"/>
      <c r="N49" s="16"/>
      <c r="O49" s="15"/>
      <c r="P49" s="15"/>
      <c r="Q49" s="98"/>
      <c r="R49" s="15"/>
      <c r="S49" s="16"/>
      <c r="T49" s="16"/>
      <c r="U49" s="16">
        <f>SUM(B49:T49)-MIN(Q49:T49)</f>
        <v>0</v>
      </c>
      <c r="V49" s="41">
        <f>U49/$U$3</f>
        <v>0</v>
      </c>
      <c r="X49" s="31" t="str">
        <f>IF(V49&gt;0.894,"A",IF(V49&gt;0.864,"B+",IF(V49&gt;0.794,"B",IF(V49&gt;0.764,"C+",IF(V49&gt;0.694,"C",IF(V49&gt;0.594,"D","F"))))))</f>
        <v>F</v>
      </c>
      <c r="Y49" s="32"/>
      <c r="Z49" s="33"/>
      <c r="AA49" s="32"/>
      <c r="AB49" s="32"/>
      <c r="AC49" s="32"/>
      <c r="AD49" s="32"/>
      <c r="AE49" s="32"/>
      <c r="AF49" s="32"/>
    </row>
    <row r="50" spans="1:36" s="2" customFormat="1" ht="20.100000000000001" customHeight="1" x14ac:dyDescent="0.2">
      <c r="A50" s="20" t="s">
        <v>54</v>
      </c>
      <c r="B50" s="16">
        <f>((Y$3-Y50+Y$21)/Y$3)*10</f>
        <v>7.1875</v>
      </c>
      <c r="C50" s="16" t="s">
        <v>166</v>
      </c>
      <c r="D50" s="16"/>
      <c r="E50" s="16"/>
      <c r="F50" s="16"/>
      <c r="G50" s="16"/>
      <c r="H50" s="16"/>
      <c r="I50" s="15"/>
      <c r="J50" s="15"/>
      <c r="K50" s="15"/>
      <c r="L50" s="15"/>
      <c r="M50" s="16"/>
      <c r="N50" s="16"/>
      <c r="O50" s="15"/>
      <c r="P50" s="15"/>
      <c r="Q50" s="98">
        <v>0</v>
      </c>
      <c r="R50" s="15"/>
      <c r="S50" s="16"/>
      <c r="T50" s="16"/>
      <c r="U50" s="16">
        <f>SUM(B50:T50)-MIN(Q50:T50)</f>
        <v>7.1875</v>
      </c>
      <c r="V50" s="41">
        <f>U50/$U$3</f>
        <v>0.359375</v>
      </c>
      <c r="W50" s="28"/>
      <c r="X50" s="31" t="str">
        <f>IF(V50&gt;0.894,"A",IF(V50&gt;0.864,"B+",IF(V50&gt;0.794,"B",IF(V50&gt;0.764,"C+",IF(V50&gt;0.694,"C",IF(V50&gt;0.594,"D","F"))))))</f>
        <v>F</v>
      </c>
      <c r="Y50" s="32">
        <v>16.5</v>
      </c>
      <c r="Z50" s="33"/>
      <c r="AA50" s="32"/>
      <c r="AB50" s="33"/>
      <c r="AC50" s="32"/>
      <c r="AD50" s="32"/>
      <c r="AE50" s="32"/>
      <c r="AF50" s="32"/>
    </row>
    <row r="60" spans="1:36" ht="13.5" thickBot="1" x14ac:dyDescent="0.25"/>
    <row r="61" spans="1:36" s="19" customFormat="1" ht="39.75" customHeight="1" x14ac:dyDescent="0.2">
      <c r="A61" s="22" t="s">
        <v>160</v>
      </c>
      <c r="B61" s="23" t="s">
        <v>2</v>
      </c>
      <c r="C61" s="67" t="s">
        <v>3</v>
      </c>
      <c r="D61" s="23" t="s">
        <v>21</v>
      </c>
      <c r="E61" s="23" t="s">
        <v>14</v>
      </c>
      <c r="F61" s="23" t="s">
        <v>20</v>
      </c>
      <c r="G61" s="23" t="s">
        <v>13</v>
      </c>
      <c r="H61" s="23" t="s">
        <v>15</v>
      </c>
      <c r="I61" s="23" t="s">
        <v>1</v>
      </c>
      <c r="J61" s="23" t="s">
        <v>19</v>
      </c>
      <c r="K61" s="23" t="s">
        <v>18</v>
      </c>
      <c r="L61" s="23" t="s">
        <v>12</v>
      </c>
      <c r="M61" s="23"/>
      <c r="N61" s="23"/>
      <c r="O61" s="23"/>
      <c r="P61" s="23" t="s">
        <v>23</v>
      </c>
      <c r="Q61" s="23" t="s">
        <v>9</v>
      </c>
      <c r="R61" s="23" t="s">
        <v>10</v>
      </c>
      <c r="S61" s="23" t="s">
        <v>11</v>
      </c>
      <c r="T61" s="23" t="s">
        <v>16</v>
      </c>
      <c r="U61" s="23" t="s">
        <v>28</v>
      </c>
      <c r="V61" s="42" t="s">
        <v>27</v>
      </c>
    </row>
    <row r="62" spans="1:36" s="19" customFormat="1" ht="15.95" customHeight="1" x14ac:dyDescent="0.2">
      <c r="A62" s="69" t="s">
        <v>7</v>
      </c>
      <c r="B62" s="27">
        <v>10</v>
      </c>
      <c r="C62" s="27">
        <v>10</v>
      </c>
      <c r="D62" s="27">
        <v>10</v>
      </c>
      <c r="E62" s="27">
        <v>10</v>
      </c>
      <c r="F62" s="27">
        <v>10</v>
      </c>
      <c r="G62" s="27">
        <v>10</v>
      </c>
      <c r="H62" s="27">
        <v>10</v>
      </c>
      <c r="I62" s="27">
        <v>10</v>
      </c>
      <c r="J62" s="27">
        <v>10</v>
      </c>
      <c r="K62" s="27">
        <v>10</v>
      </c>
      <c r="L62" s="27">
        <v>10</v>
      </c>
      <c r="M62" s="27">
        <v>10</v>
      </c>
      <c r="N62" s="27">
        <v>10</v>
      </c>
      <c r="O62" s="27">
        <v>0</v>
      </c>
      <c r="P62" s="27">
        <v>0</v>
      </c>
      <c r="Q62" s="27">
        <v>10</v>
      </c>
      <c r="R62" s="27">
        <v>10</v>
      </c>
      <c r="S62" s="27">
        <v>10</v>
      </c>
      <c r="T62" s="27">
        <v>10</v>
      </c>
      <c r="U62" s="70">
        <f>SUM(B62:T62)</f>
        <v>170</v>
      </c>
      <c r="V62" s="71"/>
      <c r="AA62" s="19" t="s">
        <v>22</v>
      </c>
      <c r="AB62" s="19" t="s">
        <v>24</v>
      </c>
      <c r="AC62" s="19" t="s">
        <v>25</v>
      </c>
      <c r="AD62" s="30" t="s">
        <v>1</v>
      </c>
      <c r="AE62" s="30" t="s">
        <v>18</v>
      </c>
    </row>
    <row r="63" spans="1:36" s="19" customFormat="1" ht="15.95" customHeight="1" x14ac:dyDescent="0.2">
      <c r="A63" s="69" t="s">
        <v>6</v>
      </c>
      <c r="B63" s="26">
        <v>10</v>
      </c>
      <c r="C63" s="26">
        <v>10</v>
      </c>
      <c r="D63" s="26">
        <v>10</v>
      </c>
      <c r="E63" s="26">
        <v>10</v>
      </c>
      <c r="F63" s="26">
        <v>10</v>
      </c>
      <c r="G63" s="26">
        <v>10</v>
      </c>
      <c r="H63" s="26">
        <v>10</v>
      </c>
      <c r="I63" s="26">
        <v>10</v>
      </c>
      <c r="J63" s="26">
        <v>10</v>
      </c>
      <c r="K63" s="26">
        <v>10</v>
      </c>
      <c r="L63" s="26">
        <v>10</v>
      </c>
      <c r="M63" s="26"/>
      <c r="N63" s="27"/>
      <c r="O63" s="27"/>
      <c r="P63" s="27"/>
      <c r="Q63" s="26">
        <v>10</v>
      </c>
      <c r="R63" s="27">
        <v>10</v>
      </c>
      <c r="S63" s="27">
        <v>10</v>
      </c>
      <c r="T63" s="27">
        <v>10</v>
      </c>
      <c r="U63" s="27">
        <f>SUM(B63:T63)-Q63</f>
        <v>140</v>
      </c>
      <c r="V63" s="72"/>
      <c r="AA63" s="34">
        <v>50</v>
      </c>
      <c r="AB63" s="34">
        <v>12</v>
      </c>
      <c r="AC63" s="34"/>
      <c r="AD63" s="34"/>
      <c r="AE63" s="36"/>
      <c r="AF63" s="36"/>
      <c r="AG63" s="34"/>
      <c r="AH63" s="34"/>
      <c r="AI63" s="34"/>
      <c r="AJ63" s="34"/>
    </row>
    <row r="64" spans="1:36" s="19" customFormat="1" ht="15.95" customHeight="1" thickBot="1" x14ac:dyDescent="0.25">
      <c r="A64" s="73" t="s">
        <v>0</v>
      </c>
      <c r="B64" s="75">
        <v>42247</v>
      </c>
      <c r="C64" s="75">
        <f>B64+14</f>
        <v>42261</v>
      </c>
      <c r="D64" s="74">
        <f t="shared" ref="D64:O64" si="17">C64+7</f>
        <v>42268</v>
      </c>
      <c r="E64" s="74">
        <f t="shared" si="17"/>
        <v>42275</v>
      </c>
      <c r="F64" s="74">
        <f t="shared" si="17"/>
        <v>42282</v>
      </c>
      <c r="G64" s="74">
        <f t="shared" si="17"/>
        <v>42289</v>
      </c>
      <c r="H64" s="74">
        <f>G64+14</f>
        <v>42303</v>
      </c>
      <c r="I64" s="74">
        <f t="shared" si="17"/>
        <v>42310</v>
      </c>
      <c r="J64" s="74">
        <f t="shared" si="17"/>
        <v>42317</v>
      </c>
      <c r="K64" s="74">
        <f t="shared" si="17"/>
        <v>42324</v>
      </c>
      <c r="L64" s="74">
        <f t="shared" si="17"/>
        <v>42331</v>
      </c>
      <c r="M64" s="74">
        <f t="shared" si="17"/>
        <v>42338</v>
      </c>
      <c r="N64" s="74">
        <f t="shared" si="17"/>
        <v>42345</v>
      </c>
      <c r="O64" s="74">
        <f t="shared" si="17"/>
        <v>42352</v>
      </c>
      <c r="P64" s="74"/>
      <c r="Q64" s="74"/>
      <c r="R64" s="74"/>
      <c r="S64" s="74"/>
      <c r="T64" s="74"/>
      <c r="U64" s="76" t="s">
        <v>4</v>
      </c>
      <c r="V64" s="77" t="s">
        <v>5</v>
      </c>
      <c r="AA64" s="19" t="s">
        <v>19</v>
      </c>
      <c r="AB64" s="78"/>
      <c r="AD64" s="30"/>
      <c r="AE64" s="30"/>
      <c r="AF64" s="30"/>
    </row>
    <row r="65" spans="1:34" s="28" customFormat="1" ht="20.100000000000001" customHeight="1" x14ac:dyDescent="0.2">
      <c r="A65" s="20" t="s">
        <v>161</v>
      </c>
      <c r="B65" s="16">
        <v>10</v>
      </c>
      <c r="C65" s="16"/>
      <c r="D65" s="16">
        <v>9.3000000000000007</v>
      </c>
      <c r="E65" s="16"/>
      <c r="F65" s="16"/>
      <c r="G65" s="82"/>
      <c r="H65" s="16"/>
      <c r="I65" s="15"/>
      <c r="J65" s="15"/>
      <c r="K65" s="15"/>
      <c r="L65" s="15"/>
      <c r="M65" s="16"/>
      <c r="N65" s="16"/>
      <c r="O65" s="15"/>
      <c r="P65" s="15"/>
      <c r="Q65" s="16"/>
      <c r="R65" s="15">
        <v>5.25</v>
      </c>
      <c r="S65" s="16"/>
      <c r="T65" s="16"/>
      <c r="U65" s="16">
        <f>SUM(B65:T65)-MIN(Q65:T65)</f>
        <v>19.3</v>
      </c>
      <c r="V65" s="41" t="e">
        <f t="shared" ref="V65" si="18">U65/$W$3</f>
        <v>#DIV/0!</v>
      </c>
      <c r="Z65" s="31" t="e">
        <f>IF(V65&gt;0.894,"A",IF(V65&gt;0.864,"B+",IF(V65&gt;0.794,"B",IF(V65&gt;0.764,"C+",IF(V65&gt;0.694,"C",IF(V65&gt;0.594,"D","F"))))))</f>
        <v>#DIV/0!</v>
      </c>
      <c r="AA65" s="32"/>
      <c r="AB65" s="33"/>
      <c r="AC65" s="32"/>
      <c r="AD65" s="32"/>
      <c r="AE65" s="32"/>
      <c r="AF65" s="32"/>
      <c r="AG65" s="32"/>
      <c r="AH65" s="32"/>
    </row>
  </sheetData>
  <autoFilter ref="A4:AH21"/>
  <printOptions horizontalCentered="1"/>
  <pageMargins left="0.25" right="0.25" top="1" bottom="1" header="0.5" footer="0.5"/>
  <pageSetup scale="74" orientation="landscape" verticalDpi="300" r:id="rId1"/>
  <headerFooter alignWithMargins="0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62"/>
  <sheetViews>
    <sheetView zoomScale="80" zoomScaleNormal="8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12" sqref="E12:E13"/>
    </sheetView>
  </sheetViews>
  <sheetFormatPr defaultColWidth="9.140625" defaultRowHeight="12.75" x14ac:dyDescent="0.2"/>
  <cols>
    <col min="1" max="1" width="27" style="12" customWidth="1"/>
    <col min="2" max="22" width="9.7109375" style="12" customWidth="1"/>
    <col min="23" max="23" width="3.42578125" style="12" bestFit="1" customWidth="1"/>
    <col min="24" max="24" width="13.28515625" style="12" customWidth="1"/>
    <col min="25" max="16384" width="9.140625" style="12"/>
  </cols>
  <sheetData>
    <row r="1" spans="1:34" ht="39.75" customHeight="1" x14ac:dyDescent="0.2">
      <c r="A1" s="22" t="s">
        <v>17</v>
      </c>
      <c r="B1" s="11" t="s">
        <v>1</v>
      </c>
      <c r="C1" s="11" t="s">
        <v>2</v>
      </c>
      <c r="D1" s="10" t="s">
        <v>3</v>
      </c>
      <c r="E1" s="23" t="s">
        <v>21</v>
      </c>
      <c r="F1" s="11" t="s">
        <v>14</v>
      </c>
      <c r="G1" s="65" t="s">
        <v>13</v>
      </c>
      <c r="H1" s="23" t="s">
        <v>15</v>
      </c>
      <c r="I1" s="11" t="s">
        <v>20</v>
      </c>
      <c r="J1" s="11" t="s">
        <v>19</v>
      </c>
      <c r="K1" s="23" t="s">
        <v>18</v>
      </c>
      <c r="L1" s="23" t="s">
        <v>12</v>
      </c>
      <c r="M1" s="23" t="s">
        <v>156</v>
      </c>
      <c r="N1" s="23" t="s">
        <v>155</v>
      </c>
      <c r="O1" s="23"/>
      <c r="P1" s="23"/>
      <c r="Q1" s="11" t="s">
        <v>9</v>
      </c>
      <c r="R1" s="11" t="s">
        <v>10</v>
      </c>
      <c r="S1" s="11" t="s">
        <v>11</v>
      </c>
      <c r="T1" s="11" t="s">
        <v>16</v>
      </c>
      <c r="U1" s="23" t="s">
        <v>28</v>
      </c>
      <c r="V1" s="42" t="s">
        <v>27</v>
      </c>
      <c r="AA1" s="19"/>
      <c r="AD1" s="25"/>
      <c r="AE1" s="25"/>
      <c r="AF1" s="25"/>
    </row>
    <row r="2" spans="1:34" ht="15.95" customHeight="1" x14ac:dyDescent="0.2">
      <c r="A2" s="88" t="s">
        <v>7</v>
      </c>
      <c r="B2" s="89">
        <v>10</v>
      </c>
      <c r="C2" s="89">
        <v>10</v>
      </c>
      <c r="D2" s="90">
        <v>10</v>
      </c>
      <c r="E2" s="89">
        <v>10</v>
      </c>
      <c r="F2" s="89">
        <v>10</v>
      </c>
      <c r="G2" s="89">
        <v>10</v>
      </c>
      <c r="H2" s="89">
        <v>10</v>
      </c>
      <c r="I2" s="89">
        <v>10</v>
      </c>
      <c r="J2" s="89">
        <v>10</v>
      </c>
      <c r="K2" s="89">
        <v>10</v>
      </c>
      <c r="L2" s="89">
        <v>10</v>
      </c>
      <c r="M2" s="89">
        <v>10</v>
      </c>
      <c r="N2" s="89">
        <v>10</v>
      </c>
      <c r="O2" s="89"/>
      <c r="P2" s="89"/>
      <c r="Q2" s="89">
        <v>10</v>
      </c>
      <c r="R2" s="89">
        <v>10</v>
      </c>
      <c r="S2" s="89">
        <v>10</v>
      </c>
      <c r="T2" s="89">
        <v>10</v>
      </c>
      <c r="U2" s="91">
        <f>SUM(B2:T2)</f>
        <v>170</v>
      </c>
      <c r="V2" s="92"/>
      <c r="Y2" s="19" t="s">
        <v>22</v>
      </c>
    </row>
    <row r="3" spans="1:34" ht="15.95" customHeight="1" x14ac:dyDescent="0.2">
      <c r="A3" s="88" t="s">
        <v>6</v>
      </c>
      <c r="B3" s="93">
        <v>10</v>
      </c>
      <c r="C3" s="93">
        <v>10</v>
      </c>
      <c r="D3" s="93">
        <v>10</v>
      </c>
      <c r="E3" s="93"/>
      <c r="F3" s="93"/>
      <c r="G3" s="93"/>
      <c r="H3" s="95"/>
      <c r="I3" s="93"/>
      <c r="J3" s="93"/>
      <c r="K3" s="93"/>
      <c r="L3" s="93"/>
      <c r="M3" s="93"/>
      <c r="N3" s="90"/>
      <c r="O3" s="89"/>
      <c r="P3" s="89"/>
      <c r="Q3" s="89">
        <v>10</v>
      </c>
      <c r="R3" s="89">
        <v>10</v>
      </c>
      <c r="S3" s="89"/>
      <c r="T3" s="89"/>
      <c r="U3" s="89">
        <f>SUM(B3:T3)-Q3</f>
        <v>40</v>
      </c>
      <c r="V3" s="94"/>
      <c r="Y3" s="35">
        <v>48</v>
      </c>
      <c r="Z3" s="38"/>
      <c r="AA3" s="38"/>
      <c r="AB3" s="38"/>
      <c r="AC3" s="39"/>
      <c r="AD3" s="39"/>
      <c r="AE3" s="37"/>
      <c r="AF3" s="37"/>
      <c r="AG3" s="37"/>
      <c r="AH3" s="37"/>
    </row>
    <row r="4" spans="1:34" s="55" customFormat="1" ht="33" customHeight="1" thickBot="1" x14ac:dyDescent="0.25">
      <c r="A4" s="51" t="s">
        <v>0</v>
      </c>
      <c r="B4" s="52">
        <v>42389</v>
      </c>
      <c r="C4" s="52">
        <f>B4+7</f>
        <v>42396</v>
      </c>
      <c r="D4" s="52">
        <f t="shared" ref="D4:N4" si="0">C4+7</f>
        <v>42403</v>
      </c>
      <c r="E4" s="52">
        <f t="shared" si="0"/>
        <v>42410</v>
      </c>
      <c r="F4" s="52">
        <f t="shared" si="0"/>
        <v>42417</v>
      </c>
      <c r="G4" s="52">
        <f t="shared" si="0"/>
        <v>42424</v>
      </c>
      <c r="H4" s="52">
        <f t="shared" si="0"/>
        <v>42431</v>
      </c>
      <c r="I4" s="52">
        <f t="shared" si="0"/>
        <v>42438</v>
      </c>
      <c r="J4" s="66">
        <f>I4+14</f>
        <v>42452</v>
      </c>
      <c r="K4" s="52">
        <f t="shared" si="0"/>
        <v>42459</v>
      </c>
      <c r="L4" s="52">
        <f t="shared" si="0"/>
        <v>42466</v>
      </c>
      <c r="M4" s="52">
        <f t="shared" si="0"/>
        <v>42473</v>
      </c>
      <c r="N4" s="52">
        <f t="shared" si="0"/>
        <v>42480</v>
      </c>
      <c r="O4" s="52"/>
      <c r="P4" s="52"/>
      <c r="Q4" s="52"/>
      <c r="R4" s="52"/>
      <c r="S4" s="52"/>
      <c r="T4" s="52"/>
      <c r="U4" s="53" t="s">
        <v>4</v>
      </c>
      <c r="V4" s="54" t="s">
        <v>5</v>
      </c>
      <c r="Y4" s="56" t="s">
        <v>1</v>
      </c>
      <c r="Z4" s="57" t="s">
        <v>26</v>
      </c>
      <c r="AA4" s="56"/>
      <c r="AB4" s="56"/>
      <c r="AC4" s="58"/>
      <c r="AD4" s="58"/>
    </row>
    <row r="5" spans="1:34" s="2" customFormat="1" ht="20.100000000000001" customHeight="1" x14ac:dyDescent="0.2">
      <c r="A5" s="21" t="s">
        <v>76</v>
      </c>
      <c r="B5" s="16">
        <f>((Y$3-Y5+Y$23)/Y$3)*10</f>
        <v>7.7083333333333339</v>
      </c>
      <c r="C5" s="16">
        <v>10</v>
      </c>
      <c r="D5" s="16">
        <v>10</v>
      </c>
      <c r="E5" s="15">
        <v>8</v>
      </c>
      <c r="F5" s="16"/>
      <c r="G5" s="16"/>
      <c r="H5" s="15"/>
      <c r="I5" s="15"/>
      <c r="J5" s="15"/>
      <c r="K5" s="15"/>
      <c r="L5" s="15"/>
      <c r="M5" s="15"/>
      <c r="N5" s="15"/>
      <c r="O5" s="16"/>
      <c r="P5" s="15"/>
      <c r="Q5" s="16">
        <v>5.8</v>
      </c>
      <c r="R5" s="16">
        <v>7.5</v>
      </c>
      <c r="S5" s="16"/>
      <c r="T5" s="16"/>
      <c r="U5" s="16">
        <f t="shared" ref="U5" si="1">SUM(B5:T5)-MIN(Q5:T5)</f>
        <v>43.208333333333336</v>
      </c>
      <c r="V5" s="40">
        <f>U5/$U$3</f>
        <v>1.0802083333333334</v>
      </c>
      <c r="X5" s="31" t="str">
        <f t="shared" ref="X5:X20" si="2">IF(V5&gt;0.894,"A",IF(V5&gt;0.864,"B+",IF(V5&gt;0.794,"B",IF(V5&gt;0.764,"C+",IF(V5&gt;0.694,"C",IF(V5&gt;0.594,"D","F"))))))</f>
        <v>A</v>
      </c>
      <c r="Y5" s="3">
        <v>15</v>
      </c>
      <c r="Z5" s="5"/>
      <c r="AE5" s="28"/>
    </row>
    <row r="6" spans="1:34" s="2" customFormat="1" ht="20.100000000000001" customHeight="1" x14ac:dyDescent="0.2">
      <c r="A6" s="21" t="s">
        <v>116</v>
      </c>
      <c r="B6" s="16">
        <f t="shared" ref="B6:B8" si="3">((Y$3-Y6+Y$23)/Y$3)*10</f>
        <v>8.5416666666666661</v>
      </c>
      <c r="C6" s="16">
        <v>10</v>
      </c>
      <c r="D6" s="16">
        <v>10</v>
      </c>
      <c r="E6" s="15">
        <v>8.1999999999999993</v>
      </c>
      <c r="F6" s="16"/>
      <c r="G6" s="16"/>
      <c r="H6" s="15"/>
      <c r="I6" s="15"/>
      <c r="J6" s="15"/>
      <c r="K6" s="15"/>
      <c r="L6" s="15"/>
      <c r="M6" s="15"/>
      <c r="N6" s="15"/>
      <c r="O6" s="16"/>
      <c r="P6" s="15"/>
      <c r="Q6" s="16">
        <v>7.5</v>
      </c>
      <c r="R6" s="16">
        <v>10</v>
      </c>
      <c r="S6" s="16"/>
      <c r="T6" s="16"/>
      <c r="U6" s="16">
        <f t="shared" ref="U6" si="4">SUM(B6:T6)-MIN(Q6:T6)</f>
        <v>46.74166666666666</v>
      </c>
      <c r="V6" s="41">
        <f t="shared" ref="V6" si="5">U6/$U$3</f>
        <v>1.1685416666666666</v>
      </c>
      <c r="X6" s="31" t="str">
        <f t="shared" ref="X6" si="6">IF(V6&gt;0.894,"A",IF(V6&gt;0.864,"B+",IF(V6&gt;0.794,"B",IF(V6&gt;0.764,"C+",IF(V6&gt;0.694,"C",IF(V6&gt;0.594,"D","F"))))))</f>
        <v>A</v>
      </c>
      <c r="Y6" s="3">
        <v>11</v>
      </c>
      <c r="Z6" s="5"/>
      <c r="AE6" s="28"/>
    </row>
    <row r="7" spans="1:34" s="2" customFormat="1" ht="20.100000000000001" customHeight="1" x14ac:dyDescent="0.2">
      <c r="A7" s="20" t="s">
        <v>78</v>
      </c>
      <c r="B7" s="16">
        <f t="shared" si="3"/>
        <v>9.4791666666666661</v>
      </c>
      <c r="C7" s="16">
        <v>10</v>
      </c>
      <c r="D7" s="16">
        <v>10</v>
      </c>
      <c r="E7" s="15">
        <v>8.6</v>
      </c>
      <c r="F7" s="16"/>
      <c r="G7" s="16"/>
      <c r="H7" s="15"/>
      <c r="I7" s="15"/>
      <c r="J7" s="15"/>
      <c r="K7" s="15"/>
      <c r="L7" s="15"/>
      <c r="M7" s="15"/>
      <c r="N7" s="15"/>
      <c r="O7" s="16"/>
      <c r="P7" s="15"/>
      <c r="Q7" s="16">
        <v>7.5</v>
      </c>
      <c r="R7" s="16">
        <v>10</v>
      </c>
      <c r="S7" s="16"/>
      <c r="T7" s="16"/>
      <c r="U7" s="16">
        <f t="shared" ref="U7:U20" si="7">SUM(B7:T7)-MIN(Q7:T7)</f>
        <v>48.079166666666666</v>
      </c>
      <c r="V7" s="41">
        <f t="shared" ref="V7:V20" si="8">U7/$U$3</f>
        <v>1.2019791666666666</v>
      </c>
      <c r="X7" s="31" t="str">
        <f t="shared" si="2"/>
        <v>A</v>
      </c>
      <c r="Y7" s="3">
        <v>6.5</v>
      </c>
      <c r="Z7" s="5"/>
    </row>
    <row r="8" spans="1:34" s="2" customFormat="1" ht="20.100000000000001" customHeight="1" x14ac:dyDescent="0.2">
      <c r="A8" s="20" t="s">
        <v>80</v>
      </c>
      <c r="B8" s="16">
        <f t="shared" si="3"/>
        <v>6.3541666666666661</v>
      </c>
      <c r="C8" s="16">
        <v>10</v>
      </c>
      <c r="D8" s="16">
        <v>10</v>
      </c>
      <c r="E8" s="15">
        <v>9</v>
      </c>
      <c r="F8" s="16"/>
      <c r="G8" s="16"/>
      <c r="H8" s="16"/>
      <c r="I8" s="15"/>
      <c r="J8" s="15"/>
      <c r="K8" s="15"/>
      <c r="L8" s="15"/>
      <c r="M8" s="15"/>
      <c r="N8" s="15"/>
      <c r="O8" s="16"/>
      <c r="P8" s="15"/>
      <c r="Q8" s="16">
        <v>8.3000000000000007</v>
      </c>
      <c r="R8" s="16">
        <v>9.25</v>
      </c>
      <c r="S8" s="16"/>
      <c r="T8" s="16"/>
      <c r="U8" s="16">
        <f t="shared" si="7"/>
        <v>44.604166666666671</v>
      </c>
      <c r="V8" s="41">
        <f t="shared" si="8"/>
        <v>1.1151041666666668</v>
      </c>
      <c r="W8" s="28"/>
      <c r="X8" s="31" t="str">
        <f t="shared" si="2"/>
        <v>A</v>
      </c>
      <c r="Y8" s="3">
        <v>21.5</v>
      </c>
      <c r="Z8" s="5"/>
    </row>
    <row r="9" spans="1:34" s="2" customFormat="1" ht="20.100000000000001" customHeight="1" x14ac:dyDescent="0.2">
      <c r="A9" s="20" t="s">
        <v>159</v>
      </c>
      <c r="B9" s="83">
        <v>9</v>
      </c>
      <c r="C9" s="16">
        <v>10</v>
      </c>
      <c r="D9" s="16">
        <v>10</v>
      </c>
      <c r="E9" s="15">
        <v>8.6</v>
      </c>
      <c r="F9" s="16"/>
      <c r="G9" s="16"/>
      <c r="H9" s="83">
        <v>7.8</v>
      </c>
      <c r="I9" s="84">
        <v>9.4</v>
      </c>
      <c r="J9" s="84">
        <v>0.8</v>
      </c>
      <c r="K9" s="84">
        <v>8.8000000000000007</v>
      </c>
      <c r="L9" s="84">
        <v>10</v>
      </c>
      <c r="M9" s="15"/>
      <c r="N9" s="15"/>
      <c r="O9" s="16"/>
      <c r="P9" s="15"/>
      <c r="Q9" s="16">
        <v>8.3000000000000007</v>
      </c>
      <c r="R9" s="16">
        <v>8.5</v>
      </c>
      <c r="S9" s="16"/>
      <c r="T9" s="83">
        <v>7</v>
      </c>
      <c r="U9" s="16">
        <f t="shared" ref="U9" si="9">SUM(B9:T9)-MIN(Q9:T9)</f>
        <v>91.199999999999989</v>
      </c>
      <c r="V9" s="41">
        <f t="shared" ref="V9" si="10">U9/$U$3</f>
        <v>2.2799999999999998</v>
      </c>
      <c r="W9" s="28"/>
      <c r="X9" s="31" t="str">
        <f t="shared" ref="X9" si="11">IF(V9&gt;0.894,"A",IF(V9&gt;0.864,"B+",IF(V9&gt;0.794,"B",IF(V9&gt;0.764,"C+",IF(V9&gt;0.694,"C",IF(V9&gt;0.594,"D","F"))))))</f>
        <v>A</v>
      </c>
      <c r="Y9" s="3"/>
      <c r="Z9" s="5"/>
    </row>
    <row r="10" spans="1:34" s="2" customFormat="1" ht="20.100000000000001" customHeight="1" x14ac:dyDescent="0.2">
      <c r="A10" s="20" t="s">
        <v>84</v>
      </c>
      <c r="B10" s="16">
        <f t="shared" ref="B10:B19" si="12">((Y$3-Y10+Y$23)/Y$3)*10</f>
        <v>8.4375</v>
      </c>
      <c r="C10" s="16">
        <v>10</v>
      </c>
      <c r="D10" s="16">
        <v>10</v>
      </c>
      <c r="E10" s="15">
        <v>8.1999999999999993</v>
      </c>
      <c r="F10" s="16"/>
      <c r="G10" s="16"/>
      <c r="H10" s="15"/>
      <c r="I10" s="15"/>
      <c r="J10" s="15"/>
      <c r="K10" s="15"/>
      <c r="L10" s="15"/>
      <c r="M10" s="15"/>
      <c r="N10" s="15"/>
      <c r="O10" s="16"/>
      <c r="P10" s="15"/>
      <c r="Q10" s="16">
        <v>8.3000000000000007</v>
      </c>
      <c r="R10" s="16">
        <v>8</v>
      </c>
      <c r="S10" s="16"/>
      <c r="T10" s="16"/>
      <c r="U10" s="16">
        <f t="shared" si="7"/>
        <v>44.9375</v>
      </c>
      <c r="V10" s="41">
        <f t="shared" si="8"/>
        <v>1.1234375000000001</v>
      </c>
      <c r="W10" s="28"/>
      <c r="X10" s="31" t="str">
        <f t="shared" ref="X10" si="13">IF(V10&gt;0.894,"A",IF(V10&gt;0.864,"B+",IF(V10&gt;0.794,"B",IF(V10&gt;0.764,"C+",IF(V10&gt;0.694,"C",IF(V10&gt;0.594,"D","F"))))))</f>
        <v>A</v>
      </c>
      <c r="Y10" s="3">
        <v>11.5</v>
      </c>
      <c r="Z10" s="5"/>
    </row>
    <row r="11" spans="1:34" s="2" customFormat="1" ht="20.100000000000001" customHeight="1" x14ac:dyDescent="0.2">
      <c r="A11" s="20" t="s">
        <v>86</v>
      </c>
      <c r="B11" s="16">
        <f t="shared" si="12"/>
        <v>9.0625</v>
      </c>
      <c r="C11" s="16">
        <v>10</v>
      </c>
      <c r="D11" s="16">
        <v>10</v>
      </c>
      <c r="E11" s="15">
        <v>9</v>
      </c>
      <c r="F11" s="16"/>
      <c r="G11" s="16"/>
      <c r="H11" s="15"/>
      <c r="I11" s="15"/>
      <c r="J11" s="15"/>
      <c r="K11" s="15"/>
      <c r="L11" s="15"/>
      <c r="M11" s="15"/>
      <c r="N11" s="15"/>
      <c r="O11" s="16"/>
      <c r="P11" s="15"/>
      <c r="Q11" s="16">
        <v>7.5</v>
      </c>
      <c r="R11" s="16">
        <v>7.5</v>
      </c>
      <c r="S11" s="16"/>
      <c r="T11" s="16"/>
      <c r="U11" s="16">
        <f t="shared" si="7"/>
        <v>45.5625</v>
      </c>
      <c r="V11" s="41">
        <f t="shared" si="8"/>
        <v>1.1390625000000001</v>
      </c>
      <c r="W11" s="28"/>
      <c r="X11" s="31" t="str">
        <f t="shared" si="2"/>
        <v>A</v>
      </c>
      <c r="Y11" s="3">
        <v>8.5</v>
      </c>
      <c r="Z11" s="5"/>
      <c r="AE11" s="28"/>
    </row>
    <row r="12" spans="1:34" s="2" customFormat="1" ht="20.100000000000001" customHeight="1" x14ac:dyDescent="0.2">
      <c r="A12" s="20" t="s">
        <v>167</v>
      </c>
      <c r="B12" s="16">
        <f t="shared" si="12"/>
        <v>8.3333333333333339</v>
      </c>
      <c r="C12" s="16">
        <v>10</v>
      </c>
      <c r="D12" s="16">
        <v>10</v>
      </c>
      <c r="E12" s="99">
        <v>0</v>
      </c>
      <c r="F12" s="16"/>
      <c r="G12" s="16"/>
      <c r="H12" s="15"/>
      <c r="I12" s="15"/>
      <c r="J12" s="15"/>
      <c r="K12" s="15"/>
      <c r="L12" s="15"/>
      <c r="M12" s="15"/>
      <c r="N12" s="15"/>
      <c r="O12" s="16"/>
      <c r="P12" s="15"/>
      <c r="Q12" s="16">
        <v>6.7</v>
      </c>
      <c r="R12" s="98">
        <v>0</v>
      </c>
      <c r="S12" s="16"/>
      <c r="T12" s="16"/>
      <c r="U12" s="16">
        <f t="shared" ref="U12" si="14">SUM(B12:T12)-MIN(Q12:T12)</f>
        <v>35.033333333333339</v>
      </c>
      <c r="V12" s="41">
        <f t="shared" ref="V12" si="15">U12/$U$3</f>
        <v>0.87583333333333346</v>
      </c>
      <c r="X12" s="31" t="str">
        <f t="shared" ref="X12" si="16">IF(V12&gt;0.894,"A",IF(V12&gt;0.864,"B+",IF(V12&gt;0.794,"B",IF(V12&gt;0.764,"C+",IF(V12&gt;0.694,"C",IF(V12&gt;0.594,"D","F"))))))</f>
        <v>B+</v>
      </c>
      <c r="Y12" s="3">
        <v>12</v>
      </c>
      <c r="Z12" s="5"/>
      <c r="AE12" s="28"/>
    </row>
    <row r="13" spans="1:34" s="2" customFormat="1" ht="20.100000000000001" customHeight="1" x14ac:dyDescent="0.2">
      <c r="A13" s="20" t="s">
        <v>88</v>
      </c>
      <c r="B13" s="16">
        <f t="shared" si="12"/>
        <v>9.375</v>
      </c>
      <c r="C13" s="16">
        <v>10</v>
      </c>
      <c r="D13" s="16">
        <v>10</v>
      </c>
      <c r="E13" s="99">
        <v>0</v>
      </c>
      <c r="F13" s="16"/>
      <c r="G13" s="16"/>
      <c r="H13" s="15"/>
      <c r="I13" s="15"/>
      <c r="J13" s="15"/>
      <c r="K13" s="15"/>
      <c r="L13" s="15"/>
      <c r="M13" s="15"/>
      <c r="N13" s="15"/>
      <c r="O13" s="16"/>
      <c r="P13" s="15"/>
      <c r="Q13" s="16">
        <v>5</v>
      </c>
      <c r="R13" s="98">
        <v>0</v>
      </c>
      <c r="S13" s="16"/>
      <c r="T13" s="16"/>
      <c r="U13" s="16">
        <f t="shared" si="7"/>
        <v>34.375</v>
      </c>
      <c r="V13" s="41">
        <f t="shared" si="8"/>
        <v>0.859375</v>
      </c>
      <c r="X13" s="31" t="str">
        <f t="shared" si="2"/>
        <v>B</v>
      </c>
      <c r="Y13" s="3">
        <v>7</v>
      </c>
      <c r="Z13" s="5"/>
    </row>
    <row r="14" spans="1:34" s="2" customFormat="1" ht="20.100000000000001" customHeight="1" x14ac:dyDescent="0.2">
      <c r="A14" s="20" t="s">
        <v>90</v>
      </c>
      <c r="B14" s="16">
        <f t="shared" si="12"/>
        <v>6.5625</v>
      </c>
      <c r="C14" s="16">
        <v>10</v>
      </c>
      <c r="D14" s="16">
        <v>10</v>
      </c>
      <c r="E14" s="15">
        <v>8.6</v>
      </c>
      <c r="F14" s="16"/>
      <c r="G14" s="16"/>
      <c r="H14" s="15"/>
      <c r="I14" s="15"/>
      <c r="J14" s="15"/>
      <c r="K14" s="15"/>
      <c r="L14" s="15"/>
      <c r="M14" s="15"/>
      <c r="N14" s="15"/>
      <c r="O14" s="16"/>
      <c r="P14" s="15"/>
      <c r="Q14" s="16">
        <v>6.7</v>
      </c>
      <c r="R14" s="16">
        <v>5.75</v>
      </c>
      <c r="S14" s="16"/>
      <c r="T14" s="16"/>
      <c r="U14" s="16">
        <f t="shared" si="7"/>
        <v>41.862500000000004</v>
      </c>
      <c r="V14" s="41">
        <f t="shared" si="8"/>
        <v>1.0465625000000001</v>
      </c>
      <c r="W14" s="28"/>
      <c r="X14" s="31" t="str">
        <f t="shared" si="2"/>
        <v>A</v>
      </c>
      <c r="Y14" s="3">
        <v>20.5</v>
      </c>
      <c r="Z14" s="5"/>
    </row>
    <row r="15" spans="1:34" s="2" customFormat="1" ht="20.100000000000001" customHeight="1" x14ac:dyDescent="0.2">
      <c r="A15" s="20" t="s">
        <v>92</v>
      </c>
      <c r="B15" s="16">
        <f t="shared" si="12"/>
        <v>6.0416666666666661</v>
      </c>
      <c r="C15" s="16">
        <v>10</v>
      </c>
      <c r="D15" s="16">
        <v>10</v>
      </c>
      <c r="E15" s="15">
        <v>8</v>
      </c>
      <c r="F15" s="16"/>
      <c r="G15" s="16"/>
      <c r="H15" s="15"/>
      <c r="I15" s="15"/>
      <c r="J15" s="15"/>
      <c r="K15" s="15"/>
      <c r="L15" s="15"/>
      <c r="M15" s="16"/>
      <c r="N15" s="15"/>
      <c r="O15" s="16"/>
      <c r="P15" s="15"/>
      <c r="Q15" s="16">
        <v>3.3</v>
      </c>
      <c r="R15" s="16">
        <v>4.25</v>
      </c>
      <c r="S15" s="16"/>
      <c r="T15" s="16"/>
      <c r="U15" s="16">
        <f t="shared" si="7"/>
        <v>38.291666666666664</v>
      </c>
      <c r="V15" s="41">
        <f t="shared" si="8"/>
        <v>0.95729166666666665</v>
      </c>
      <c r="X15" s="31" t="str">
        <f t="shared" si="2"/>
        <v>A</v>
      </c>
      <c r="Y15" s="3">
        <v>23</v>
      </c>
      <c r="Z15" s="5"/>
    </row>
    <row r="16" spans="1:34" s="2" customFormat="1" ht="20.100000000000001" customHeight="1" x14ac:dyDescent="0.2">
      <c r="A16" s="20" t="s">
        <v>94</v>
      </c>
      <c r="B16" s="16">
        <f t="shared" si="12"/>
        <v>7.5</v>
      </c>
      <c r="C16" s="16">
        <v>10</v>
      </c>
      <c r="D16" s="16">
        <v>10</v>
      </c>
      <c r="E16" s="15">
        <v>8</v>
      </c>
      <c r="F16" s="16"/>
      <c r="G16" s="16"/>
      <c r="H16" s="16"/>
      <c r="I16" s="15"/>
      <c r="J16" s="15"/>
      <c r="K16" s="15"/>
      <c r="L16" s="15"/>
      <c r="M16" s="15"/>
      <c r="N16" s="15"/>
      <c r="O16" s="16"/>
      <c r="P16" s="15"/>
      <c r="Q16" s="16">
        <v>3.3</v>
      </c>
      <c r="R16" s="16">
        <v>4</v>
      </c>
      <c r="S16" s="16"/>
      <c r="T16" s="16"/>
      <c r="U16" s="16">
        <f t="shared" si="7"/>
        <v>39.5</v>
      </c>
      <c r="V16" s="41">
        <f t="shared" si="8"/>
        <v>0.98750000000000004</v>
      </c>
      <c r="X16" s="31" t="str">
        <f t="shared" si="2"/>
        <v>A</v>
      </c>
      <c r="Y16" s="3">
        <v>16</v>
      </c>
      <c r="Z16" s="5"/>
    </row>
    <row r="17" spans="1:31" s="2" customFormat="1" ht="20.100000000000001" customHeight="1" x14ac:dyDescent="0.2">
      <c r="A17" s="20" t="s">
        <v>96</v>
      </c>
      <c r="B17" s="16">
        <f t="shared" si="12"/>
        <v>10</v>
      </c>
      <c r="C17" s="16">
        <v>10</v>
      </c>
      <c r="D17" s="16">
        <v>10</v>
      </c>
      <c r="E17" s="15">
        <v>9</v>
      </c>
      <c r="F17" s="16"/>
      <c r="G17" s="16"/>
      <c r="H17" s="15"/>
      <c r="I17" s="15"/>
      <c r="J17" s="15"/>
      <c r="K17" s="15"/>
      <c r="L17" s="15"/>
      <c r="M17" s="16"/>
      <c r="N17" s="15"/>
      <c r="O17" s="16"/>
      <c r="P17" s="15"/>
      <c r="Q17" s="16">
        <v>7.5</v>
      </c>
      <c r="R17" s="16">
        <v>9</v>
      </c>
      <c r="S17" s="16"/>
      <c r="T17" s="16"/>
      <c r="U17" s="16">
        <f t="shared" si="7"/>
        <v>48</v>
      </c>
      <c r="V17" s="41">
        <f t="shared" si="8"/>
        <v>1.2</v>
      </c>
      <c r="X17" s="31" t="str">
        <f t="shared" si="2"/>
        <v>A</v>
      </c>
      <c r="Y17" s="3">
        <v>4</v>
      </c>
      <c r="Z17" s="5"/>
      <c r="AE17" s="28"/>
    </row>
    <row r="18" spans="1:31" s="2" customFormat="1" ht="20.100000000000001" customHeight="1" x14ac:dyDescent="0.2">
      <c r="A18" s="20" t="s">
        <v>98</v>
      </c>
      <c r="B18" s="16">
        <f t="shared" si="12"/>
        <v>7.8125</v>
      </c>
      <c r="C18" s="16">
        <v>10</v>
      </c>
      <c r="D18" s="16">
        <v>10</v>
      </c>
      <c r="E18" s="15">
        <v>8</v>
      </c>
      <c r="F18" s="16"/>
      <c r="G18" s="16"/>
      <c r="H18" s="15"/>
      <c r="I18" s="15"/>
      <c r="J18" s="15"/>
      <c r="K18" s="15"/>
      <c r="L18" s="15"/>
      <c r="M18" s="16"/>
      <c r="N18" s="15"/>
      <c r="O18" s="16"/>
      <c r="P18" s="15"/>
      <c r="Q18" s="16">
        <v>2.5</v>
      </c>
      <c r="R18" s="16">
        <v>8</v>
      </c>
      <c r="S18" s="16"/>
      <c r="T18" s="16"/>
      <c r="U18" s="16">
        <f t="shared" si="7"/>
        <v>43.8125</v>
      </c>
      <c r="V18" s="41">
        <f t="shared" si="8"/>
        <v>1.0953124999999999</v>
      </c>
      <c r="X18" s="31" t="str">
        <f t="shared" ref="X18" si="17">IF(V18&gt;0.894,"A",IF(V18&gt;0.864,"B+",IF(V18&gt;0.794,"B",IF(V18&gt;0.764,"C+",IF(V18&gt;0.694,"C",IF(V18&gt;0.594,"D","F"))))))</f>
        <v>A</v>
      </c>
      <c r="Y18" s="3">
        <v>14.5</v>
      </c>
      <c r="Z18" s="5"/>
      <c r="AE18" s="28"/>
    </row>
    <row r="19" spans="1:31" s="2" customFormat="1" ht="20.100000000000001" customHeight="1" x14ac:dyDescent="0.2">
      <c r="A19" s="20" t="s">
        <v>100</v>
      </c>
      <c r="B19" s="16">
        <f t="shared" si="12"/>
        <v>7.9166666666666661</v>
      </c>
      <c r="C19" s="16">
        <v>10</v>
      </c>
      <c r="D19" s="16">
        <v>10</v>
      </c>
      <c r="E19" s="15">
        <v>8.1999999999999993</v>
      </c>
      <c r="F19" s="16"/>
      <c r="G19" s="16"/>
      <c r="H19" s="15"/>
      <c r="I19" s="15"/>
      <c r="J19" s="15"/>
      <c r="K19" s="15"/>
      <c r="L19" s="15"/>
      <c r="M19" s="15"/>
      <c r="N19" s="15"/>
      <c r="O19" s="16"/>
      <c r="P19" s="15"/>
      <c r="Q19" s="16">
        <v>7.5</v>
      </c>
      <c r="R19" s="16">
        <v>7.5</v>
      </c>
      <c r="S19" s="16"/>
      <c r="T19" s="16"/>
      <c r="U19" s="16">
        <f t="shared" si="7"/>
        <v>43.61666666666666</v>
      </c>
      <c r="V19" s="41">
        <f t="shared" si="8"/>
        <v>1.0904166666666666</v>
      </c>
      <c r="X19" s="31" t="str">
        <f t="shared" si="2"/>
        <v>A</v>
      </c>
      <c r="Y19" s="3">
        <v>14</v>
      </c>
      <c r="Z19" s="5"/>
    </row>
    <row r="20" spans="1:31" s="2" customFormat="1" ht="20.100000000000001" customHeight="1" x14ac:dyDescent="0.2">
      <c r="A20" s="20" t="s">
        <v>102</v>
      </c>
      <c r="B20" s="16">
        <f>((Y$3-Y20+3)/Y$3)*10</f>
        <v>9.8958333333333339</v>
      </c>
      <c r="C20" s="16">
        <v>10</v>
      </c>
      <c r="D20" s="16">
        <v>10</v>
      </c>
      <c r="E20" s="15">
        <v>8.6</v>
      </c>
      <c r="F20" s="16"/>
      <c r="G20" s="16"/>
      <c r="H20" s="15"/>
      <c r="I20" s="15"/>
      <c r="J20" s="15"/>
      <c r="K20" s="15"/>
      <c r="L20" s="15"/>
      <c r="M20" s="15"/>
      <c r="N20" s="15"/>
      <c r="O20" s="16"/>
      <c r="P20" s="15"/>
      <c r="Q20" s="16">
        <v>7.5</v>
      </c>
      <c r="R20" s="16">
        <v>8.5</v>
      </c>
      <c r="S20" s="16"/>
      <c r="T20" s="16"/>
      <c r="U20" s="16">
        <f t="shared" si="7"/>
        <v>46.995833333333337</v>
      </c>
      <c r="V20" s="41">
        <f t="shared" si="8"/>
        <v>1.1748958333333335</v>
      </c>
      <c r="W20" s="28"/>
      <c r="X20" s="31" t="str">
        <f t="shared" si="2"/>
        <v>A</v>
      </c>
      <c r="Y20" s="3">
        <v>3.5</v>
      </c>
      <c r="Z20" s="5"/>
    </row>
    <row r="21" spans="1:31" s="2" customFormat="1" ht="20.100000000000001" customHeight="1" x14ac:dyDescent="0.2">
      <c r="A21" s="20"/>
      <c r="B21" s="16"/>
      <c r="C21" s="16"/>
      <c r="D21" s="16"/>
      <c r="E21" s="15"/>
      <c r="F21" s="16"/>
      <c r="G21" s="1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6"/>
      <c r="T21" s="16"/>
      <c r="U21" s="1"/>
      <c r="V21" s="4"/>
      <c r="Y21" s="3"/>
    </row>
    <row r="22" spans="1:31" s="2" customFormat="1" ht="20.100000000000001" customHeight="1" thickBot="1" x14ac:dyDescent="0.25">
      <c r="A22" s="6" t="s">
        <v>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  <c r="V22" s="9"/>
      <c r="Y22" s="3"/>
    </row>
    <row r="23" spans="1:31" x14ac:dyDescent="0.2">
      <c r="J23" s="19"/>
      <c r="Y23" s="31">
        <v>4</v>
      </c>
    </row>
    <row r="24" spans="1:31" x14ac:dyDescent="0.2">
      <c r="A24" s="43" t="s">
        <v>30</v>
      </c>
      <c r="J24" s="29"/>
      <c r="Q24" s="29">
        <f>MAX(Q8:Q20)</f>
        <v>8.3000000000000007</v>
      </c>
      <c r="S24" s="29"/>
    </row>
    <row r="25" spans="1:31" x14ac:dyDescent="0.2">
      <c r="A25" s="43" t="s">
        <v>26</v>
      </c>
      <c r="J25" s="29"/>
      <c r="Q25" s="29">
        <f>MIN(Q8:Q20)</f>
        <v>2.5</v>
      </c>
    </row>
    <row r="26" spans="1:31" x14ac:dyDescent="0.2">
      <c r="A26" s="43" t="s">
        <v>31</v>
      </c>
      <c r="B26" s="24"/>
      <c r="C26" s="19"/>
      <c r="J26" s="29"/>
      <c r="Q26" s="29">
        <f>AVERAGE(Q8:Q20)</f>
        <v>6.338461538461539</v>
      </c>
    </row>
    <row r="27" spans="1:31" x14ac:dyDescent="0.2">
      <c r="A27" s="43" t="s">
        <v>32</v>
      </c>
      <c r="B27" s="24"/>
      <c r="C27" s="19"/>
      <c r="J27" s="29"/>
      <c r="Q27" s="29">
        <f>_xlfn.STDEV.P(Q8:Q20)</f>
        <v>2.003665280482998</v>
      </c>
    </row>
    <row r="28" spans="1:31" x14ac:dyDescent="0.2">
      <c r="A28" s="43" t="s">
        <v>34</v>
      </c>
      <c r="B28" s="24"/>
      <c r="C28" s="19"/>
      <c r="J28" s="29"/>
      <c r="Q28" s="29">
        <f>Q26+Q27</f>
        <v>8.3421268189445374</v>
      </c>
    </row>
    <row r="29" spans="1:31" x14ac:dyDescent="0.2">
      <c r="A29" s="43" t="s">
        <v>33</v>
      </c>
      <c r="B29" s="24"/>
      <c r="C29" s="19"/>
      <c r="J29" s="29"/>
      <c r="Q29" s="29">
        <f>Q26-Q27</f>
        <v>4.3347962579785406</v>
      </c>
    </row>
    <row r="30" spans="1:31" x14ac:dyDescent="0.2">
      <c r="A30" s="44" t="s">
        <v>35</v>
      </c>
      <c r="B30" s="18"/>
      <c r="C30" s="19"/>
      <c r="J30" s="29"/>
      <c r="Q30" s="12">
        <v>4</v>
      </c>
    </row>
    <row r="31" spans="1:31" x14ac:dyDescent="0.2">
      <c r="A31" s="43" t="s">
        <v>36</v>
      </c>
      <c r="B31" s="18"/>
      <c r="C31" s="19"/>
      <c r="J31" s="29"/>
      <c r="Q31" s="12">
        <v>2</v>
      </c>
    </row>
    <row r="32" spans="1:31" x14ac:dyDescent="0.2">
      <c r="J32" s="15">
        <v>8.1999999999999993</v>
      </c>
    </row>
    <row r="33" spans="1:18" x14ac:dyDescent="0.2">
      <c r="J33" s="15">
        <v>8.6999999999999993</v>
      </c>
    </row>
    <row r="34" spans="1:18" x14ac:dyDescent="0.2">
      <c r="J34" s="15">
        <v>8.4</v>
      </c>
      <c r="R34" s="12">
        <f>(15/17)*5</f>
        <v>4.4117647058823533</v>
      </c>
    </row>
    <row r="35" spans="1:18" x14ac:dyDescent="0.2">
      <c r="J35" s="15">
        <v>8.9</v>
      </c>
      <c r="R35" s="12">
        <f>1/6.4</f>
        <v>0.15625</v>
      </c>
    </row>
    <row r="36" spans="1:18" x14ac:dyDescent="0.2">
      <c r="A36" s="19" t="s">
        <v>104</v>
      </c>
      <c r="B36" s="59">
        <v>42425</v>
      </c>
      <c r="J36" s="15">
        <v>9.1999999999999993</v>
      </c>
    </row>
    <row r="37" spans="1:18" x14ac:dyDescent="0.2">
      <c r="A37" s="19" t="s">
        <v>105</v>
      </c>
      <c r="B37" s="59">
        <v>42438</v>
      </c>
      <c r="J37" s="15">
        <v>8.6</v>
      </c>
    </row>
    <row r="38" spans="1:18" x14ac:dyDescent="0.2">
      <c r="A38" s="19" t="s">
        <v>107</v>
      </c>
      <c r="B38" s="60" t="s">
        <v>108</v>
      </c>
      <c r="J38" s="15" t="s">
        <v>29</v>
      </c>
    </row>
    <row r="39" spans="1:18" x14ac:dyDescent="0.2">
      <c r="A39" s="19" t="s">
        <v>106</v>
      </c>
      <c r="B39" s="59">
        <v>42485</v>
      </c>
      <c r="J39" s="15">
        <v>9.1</v>
      </c>
    </row>
    <row r="40" spans="1:18" x14ac:dyDescent="0.2">
      <c r="J40" s="15">
        <v>8.8000000000000007</v>
      </c>
    </row>
    <row r="41" spans="1:18" x14ac:dyDescent="0.2">
      <c r="J41" s="15">
        <v>8.1999999999999993</v>
      </c>
    </row>
    <row r="42" spans="1:18" x14ac:dyDescent="0.2">
      <c r="J42" s="15">
        <v>8.6</v>
      </c>
    </row>
    <row r="43" spans="1:18" x14ac:dyDescent="0.2">
      <c r="J43" s="15">
        <v>8.3000000000000007</v>
      </c>
    </row>
    <row r="44" spans="1:18" x14ac:dyDescent="0.2">
      <c r="J44" s="15">
        <v>8.3000000000000007</v>
      </c>
    </row>
    <row r="45" spans="1:18" x14ac:dyDescent="0.2">
      <c r="J45" s="15">
        <v>7.8</v>
      </c>
    </row>
    <row r="46" spans="1:18" x14ac:dyDescent="0.2">
      <c r="J46" s="15">
        <v>8.8000000000000007</v>
      </c>
    </row>
    <row r="47" spans="1:18" x14ac:dyDescent="0.2">
      <c r="J47" s="15">
        <v>8.1999999999999993</v>
      </c>
    </row>
    <row r="48" spans="1:18" x14ac:dyDescent="0.2">
      <c r="J48" s="29"/>
    </row>
    <row r="49" spans="1:36" x14ac:dyDescent="0.2">
      <c r="J49" s="29"/>
    </row>
    <row r="50" spans="1:36" ht="13.5" thickBot="1" x14ac:dyDescent="0.25"/>
    <row r="51" spans="1:36" s="19" customFormat="1" ht="39.75" customHeight="1" x14ac:dyDescent="0.2">
      <c r="A51" s="22" t="s">
        <v>17</v>
      </c>
      <c r="B51" s="23" t="s">
        <v>2</v>
      </c>
      <c r="C51" s="67" t="s">
        <v>3</v>
      </c>
      <c r="D51" s="23" t="s">
        <v>21</v>
      </c>
      <c r="E51" s="23" t="s">
        <v>14</v>
      </c>
      <c r="F51" s="19" t="s">
        <v>158</v>
      </c>
      <c r="G51" s="23" t="s">
        <v>13</v>
      </c>
      <c r="H51" s="23" t="s">
        <v>15</v>
      </c>
      <c r="I51" s="23" t="s">
        <v>1</v>
      </c>
      <c r="J51" s="23" t="s">
        <v>19</v>
      </c>
      <c r="K51" s="23" t="s">
        <v>18</v>
      </c>
      <c r="L51" s="23" t="s">
        <v>12</v>
      </c>
      <c r="M51" s="23"/>
      <c r="N51" s="23"/>
      <c r="O51" s="23" t="s">
        <v>23</v>
      </c>
      <c r="P51" s="23" t="s">
        <v>23</v>
      </c>
      <c r="Q51" s="23" t="s">
        <v>9</v>
      </c>
      <c r="R51" s="23" t="s">
        <v>10</v>
      </c>
      <c r="S51" s="23" t="s">
        <v>11</v>
      </c>
      <c r="T51" s="23" t="s">
        <v>16</v>
      </c>
      <c r="U51" s="23" t="s">
        <v>28</v>
      </c>
      <c r="V51" s="42" t="s">
        <v>27</v>
      </c>
      <c r="AF51" s="68"/>
      <c r="AG51" s="68"/>
      <c r="AH51" s="68"/>
    </row>
    <row r="52" spans="1:36" s="19" customFormat="1" ht="15.95" customHeight="1" x14ac:dyDescent="0.2">
      <c r="A52" s="69" t="s">
        <v>7</v>
      </c>
      <c r="B52" s="27">
        <v>10</v>
      </c>
      <c r="C52" s="27">
        <v>10</v>
      </c>
      <c r="D52" s="27">
        <v>10</v>
      </c>
      <c r="E52" s="27">
        <v>10</v>
      </c>
      <c r="F52" s="27">
        <v>10</v>
      </c>
      <c r="G52" s="27">
        <v>10</v>
      </c>
      <c r="H52" s="27">
        <v>10</v>
      </c>
      <c r="I52" s="27">
        <v>10</v>
      </c>
      <c r="J52" s="27">
        <v>10</v>
      </c>
      <c r="K52" s="27">
        <v>10</v>
      </c>
      <c r="L52" s="27">
        <v>10</v>
      </c>
      <c r="M52" s="27">
        <v>10</v>
      </c>
      <c r="N52" s="27">
        <v>10</v>
      </c>
      <c r="O52" s="27"/>
      <c r="P52" s="27"/>
      <c r="Q52" s="27">
        <v>10</v>
      </c>
      <c r="R52" s="27">
        <v>10</v>
      </c>
      <c r="S52" s="27">
        <v>10</v>
      </c>
      <c r="T52" s="27">
        <v>10</v>
      </c>
      <c r="U52" s="70">
        <f>SUM(B52:T52)</f>
        <v>170</v>
      </c>
      <c r="V52" s="71"/>
    </row>
    <row r="53" spans="1:36" s="19" customFormat="1" ht="15.95" customHeight="1" x14ac:dyDescent="0.2">
      <c r="A53" s="69" t="s">
        <v>6</v>
      </c>
      <c r="B53" s="26">
        <v>10</v>
      </c>
      <c r="C53" s="26">
        <v>10</v>
      </c>
      <c r="D53" s="26">
        <v>10</v>
      </c>
      <c r="E53" s="26">
        <v>10</v>
      </c>
      <c r="F53" s="26">
        <v>10</v>
      </c>
      <c r="G53" s="26">
        <v>10</v>
      </c>
      <c r="H53" s="26">
        <v>10</v>
      </c>
      <c r="I53" s="26">
        <v>10</v>
      </c>
      <c r="J53" s="26">
        <v>10</v>
      </c>
      <c r="K53" s="26">
        <v>10</v>
      </c>
      <c r="L53" s="26">
        <v>10</v>
      </c>
      <c r="M53" s="26"/>
      <c r="N53" s="27"/>
      <c r="O53" s="27"/>
      <c r="P53" s="27"/>
      <c r="Q53" s="27">
        <v>10</v>
      </c>
      <c r="R53" s="27">
        <v>10</v>
      </c>
      <c r="S53" s="27">
        <v>10</v>
      </c>
      <c r="T53" s="27">
        <v>10</v>
      </c>
      <c r="U53" s="27">
        <f>SUM(B53:T53)-Q53</f>
        <v>140</v>
      </c>
      <c r="V53" s="72"/>
      <c r="AA53" s="38">
        <v>50</v>
      </c>
      <c r="AB53" s="38">
        <v>12</v>
      </c>
      <c r="AC53" s="38"/>
      <c r="AD53" s="38"/>
      <c r="AE53" s="39"/>
      <c r="AF53" s="39"/>
      <c r="AG53" s="38"/>
      <c r="AH53" s="38"/>
      <c r="AI53" s="38"/>
      <c r="AJ53" s="38"/>
    </row>
    <row r="54" spans="1:36" s="19" customFormat="1" ht="15.95" customHeight="1" thickBot="1" x14ac:dyDescent="0.25">
      <c r="A54" s="73" t="s">
        <v>0</v>
      </c>
      <c r="B54" s="74">
        <v>42249</v>
      </c>
      <c r="C54" s="74">
        <f>B54+7</f>
        <v>42256</v>
      </c>
      <c r="D54" s="74">
        <f t="shared" ref="D54:M54" si="18">C54+7</f>
        <v>42263</v>
      </c>
      <c r="E54" s="74">
        <f t="shared" si="18"/>
        <v>42270</v>
      </c>
      <c r="F54" s="74">
        <f t="shared" si="18"/>
        <v>42277</v>
      </c>
      <c r="G54" s="74">
        <f>F54+7</f>
        <v>42284</v>
      </c>
      <c r="H54" s="74">
        <f t="shared" si="18"/>
        <v>42291</v>
      </c>
      <c r="I54" s="74">
        <f>H54+14</f>
        <v>42305</v>
      </c>
      <c r="J54" s="74">
        <f t="shared" si="18"/>
        <v>42312</v>
      </c>
      <c r="K54" s="74">
        <f t="shared" si="18"/>
        <v>42319</v>
      </c>
      <c r="L54" s="74">
        <f t="shared" si="18"/>
        <v>42326</v>
      </c>
      <c r="M54" s="75">
        <f t="shared" si="18"/>
        <v>42333</v>
      </c>
      <c r="N54" s="75">
        <f>M54+14</f>
        <v>42347</v>
      </c>
      <c r="O54" s="74"/>
      <c r="P54" s="74"/>
      <c r="Q54" s="74"/>
      <c r="R54" s="74"/>
      <c r="S54" s="74"/>
      <c r="T54" s="74"/>
      <c r="U54" s="76" t="s">
        <v>4</v>
      </c>
      <c r="V54" s="77" t="s">
        <v>5</v>
      </c>
      <c r="AA54" s="78" t="s">
        <v>19</v>
      </c>
      <c r="AB54" s="78" t="s">
        <v>26</v>
      </c>
      <c r="AE54" s="30"/>
      <c r="AF54" s="30"/>
    </row>
    <row r="55" spans="1:36" s="28" customFormat="1" ht="20.100000000000001" customHeight="1" x14ac:dyDescent="0.2">
      <c r="A55" s="20" t="s">
        <v>159</v>
      </c>
      <c r="B55" s="80"/>
      <c r="C55" s="80">
        <v>10</v>
      </c>
      <c r="D55" s="80"/>
      <c r="E55" s="81"/>
      <c r="F55" s="16">
        <v>9.4</v>
      </c>
      <c r="G55" s="80"/>
      <c r="H55" s="15">
        <v>7.8</v>
      </c>
      <c r="I55" s="15">
        <v>9</v>
      </c>
      <c r="J55" s="15">
        <f>L82+0.8</f>
        <v>0.8</v>
      </c>
      <c r="K55" s="15">
        <v>8.8000000000000007</v>
      </c>
      <c r="L55" s="15">
        <v>10</v>
      </c>
      <c r="M55" s="15"/>
      <c r="N55" s="15"/>
      <c r="O55" s="16"/>
      <c r="P55" s="15"/>
      <c r="Q55" s="80"/>
      <c r="R55" s="80"/>
      <c r="S55" s="80"/>
      <c r="T55" s="16">
        <v>7</v>
      </c>
      <c r="U55" s="16">
        <f>F55+H55+I55+J55+K55+L55+T55</f>
        <v>52.8</v>
      </c>
      <c r="V55" s="41">
        <f>U55/($W$3-B53-C53-D53-E53-G53-Q53-R53-S53+10)</f>
        <v>-0.75428571428571423</v>
      </c>
      <c r="Z55" s="31" t="str">
        <f>IF(V55&gt;0.894,"A",IF(V55&gt;0.864,"B+",IF(V55&gt;0.794,"B",IF(V55&gt;0.764,"C+",IF(V55&gt;0.694,"C",IF(V55&gt;0.594,"D","F"))))))</f>
        <v>F</v>
      </c>
      <c r="AA55" s="31"/>
      <c r="AB55" s="79"/>
    </row>
    <row r="61" spans="1:36" s="2" customFormat="1" ht="20.100000000000001" customHeight="1" x14ac:dyDescent="0.2">
      <c r="A61" s="61" t="s">
        <v>82</v>
      </c>
      <c r="B61" s="16"/>
      <c r="C61" s="16"/>
      <c r="D61" s="16"/>
      <c r="E61" s="15"/>
      <c r="F61" s="16"/>
      <c r="G61" s="16"/>
      <c r="H61" s="15"/>
      <c r="I61" s="15"/>
      <c r="J61" s="15"/>
      <c r="K61" s="15"/>
      <c r="L61" s="15"/>
      <c r="M61" s="15"/>
      <c r="N61" s="15"/>
      <c r="O61" s="16"/>
      <c r="P61" s="15"/>
      <c r="Q61" s="16"/>
      <c r="R61" s="16"/>
      <c r="S61" s="16"/>
      <c r="T61" s="16"/>
      <c r="U61" s="16">
        <f>SUM(B61:T61)-MIN(Q61:T61)</f>
        <v>0</v>
      </c>
      <c r="V61" s="41">
        <f>U61/$U$3</f>
        <v>0</v>
      </c>
      <c r="X61" s="31" t="str">
        <f>IF(V61&gt;0.894,"A",IF(V61&gt;0.864,"B+",IF(V61&gt;0.794,"B",IF(V61&gt;0.764,"C+",IF(V61&gt;0.694,"C",IF(V61&gt;0.594,"D","F"))))))</f>
        <v>F</v>
      </c>
      <c r="Y61" s="3"/>
      <c r="Z61" s="5"/>
    </row>
    <row r="62" spans="1:36" s="2" customFormat="1" ht="20.100000000000001" customHeight="1" x14ac:dyDescent="0.2">
      <c r="A62" s="61" t="s">
        <v>83</v>
      </c>
      <c r="B62" s="16"/>
      <c r="C62" s="16"/>
      <c r="D62" s="16"/>
      <c r="E62" s="15"/>
      <c r="F62" s="16"/>
      <c r="G62" s="16"/>
      <c r="H62" s="15"/>
      <c r="I62" s="15"/>
      <c r="J62" s="15"/>
      <c r="K62" s="15"/>
      <c r="L62" s="15"/>
      <c r="M62" s="15"/>
      <c r="N62" s="15"/>
      <c r="O62" s="16"/>
      <c r="P62" s="15"/>
      <c r="Q62" s="16"/>
      <c r="R62" s="16"/>
      <c r="S62" s="16"/>
      <c r="T62" s="16"/>
      <c r="U62" s="16">
        <f>SUM(B62:T62)-MIN(Q62:T62)</f>
        <v>0</v>
      </c>
      <c r="V62" s="41">
        <f>U62/$U$3</f>
        <v>0</v>
      </c>
      <c r="X62" s="31" t="str">
        <f>IF(V62&gt;0.894,"A",IF(V62&gt;0.864,"B+",IF(V62&gt;0.794,"B",IF(V62&gt;0.764,"C+",IF(V62&gt;0.694,"C",IF(V62&gt;0.594,"D","F"))))))</f>
        <v>F</v>
      </c>
      <c r="Y62" s="3"/>
      <c r="Z62" s="5"/>
    </row>
  </sheetData>
  <autoFilter ref="A4:AH22"/>
  <phoneticPr fontId="3" type="noConversion"/>
  <printOptions horizontalCentered="1"/>
  <pageMargins left="0.25" right="0.25" top="1" bottom="1" header="0.5" footer="0.5"/>
  <pageSetup scale="74" orientation="landscape" r:id="rId1"/>
  <headerFooter alignWithMargins="0"/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3" sqref="A3"/>
    </sheetView>
  </sheetViews>
  <sheetFormatPr defaultColWidth="9.140625" defaultRowHeight="15" x14ac:dyDescent="0.25"/>
  <cols>
    <col min="1" max="16384" width="9.140625" style="45"/>
  </cols>
  <sheetData>
    <row r="1" spans="1:20" x14ac:dyDescent="0.25">
      <c r="A1" s="45">
        <v>12</v>
      </c>
      <c r="D1" s="45">
        <v>15</v>
      </c>
      <c r="G1" s="45">
        <v>31</v>
      </c>
      <c r="J1" s="45">
        <v>25</v>
      </c>
      <c r="M1" s="45">
        <v>50</v>
      </c>
      <c r="P1" s="45">
        <v>37</v>
      </c>
      <c r="S1" s="45">
        <v>44</v>
      </c>
    </row>
    <row r="3" spans="1:20" x14ac:dyDescent="0.25">
      <c r="A3" s="46">
        <v>1</v>
      </c>
      <c r="B3" s="47">
        <f>((A$1-A3)/A$1)*10</f>
        <v>9.1666666666666661</v>
      </c>
      <c r="D3" s="46">
        <v>1</v>
      </c>
      <c r="E3" s="47">
        <f>((D$1-D3)/D$1)*10</f>
        <v>9.3333333333333339</v>
      </c>
      <c r="G3" s="46">
        <v>1</v>
      </c>
      <c r="H3" s="47">
        <f t="shared" ref="H3:H24" si="0">((G$1-G3)/G$1)*10</f>
        <v>9.67741935483871</v>
      </c>
      <c r="J3" s="46">
        <v>1</v>
      </c>
      <c r="K3" s="47">
        <f t="shared" ref="K3:K24" si="1">((J$1-J3)/J$1)*10</f>
        <v>9.6</v>
      </c>
      <c r="M3" s="46">
        <v>1</v>
      </c>
      <c r="N3" s="47">
        <f t="shared" ref="N3:N17" si="2">((M$1-M3)/M$1)*10</f>
        <v>9.8000000000000007</v>
      </c>
      <c r="P3" s="46">
        <v>1</v>
      </c>
      <c r="Q3" s="47">
        <f t="shared" ref="Q3:Q22" si="3">((P$1-P3)/P$1)*10</f>
        <v>9.7297297297297298</v>
      </c>
      <c r="S3" s="46">
        <v>1</v>
      </c>
      <c r="T3" s="47">
        <f t="shared" ref="T3:T24" si="4">((S$1-S3)/S$1)*10</f>
        <v>9.7727272727272734</v>
      </c>
    </row>
    <row r="4" spans="1:20" x14ac:dyDescent="0.25">
      <c r="A4" s="46">
        <v>2</v>
      </c>
      <c r="B4" s="47">
        <f t="shared" ref="B4:B16" si="5">((A$1-A4)/A$1)*10</f>
        <v>8.3333333333333339</v>
      </c>
      <c r="D4" s="46">
        <v>2</v>
      </c>
      <c r="E4" s="47">
        <f t="shared" ref="E4:E17" si="6">((D$1-D4)/D$1)*10</f>
        <v>8.6666666666666679</v>
      </c>
      <c r="G4" s="46">
        <v>2</v>
      </c>
      <c r="H4" s="47">
        <f t="shared" si="0"/>
        <v>9.3548387096774182</v>
      </c>
      <c r="J4" s="46">
        <v>2</v>
      </c>
      <c r="K4" s="47">
        <f t="shared" si="1"/>
        <v>9.2000000000000011</v>
      </c>
      <c r="M4" s="46">
        <v>2</v>
      </c>
      <c r="N4" s="47">
        <f t="shared" si="2"/>
        <v>9.6</v>
      </c>
      <c r="P4" s="46">
        <v>2</v>
      </c>
      <c r="Q4" s="47">
        <f t="shared" si="3"/>
        <v>9.4594594594594597</v>
      </c>
      <c r="S4" s="46">
        <v>2</v>
      </c>
      <c r="T4" s="47">
        <f t="shared" si="4"/>
        <v>9.5454545454545467</v>
      </c>
    </row>
    <row r="5" spans="1:20" x14ac:dyDescent="0.25">
      <c r="A5" s="46">
        <v>3</v>
      </c>
      <c r="B5" s="47">
        <f t="shared" si="5"/>
        <v>7.5</v>
      </c>
      <c r="D5" s="46">
        <v>3</v>
      </c>
      <c r="E5" s="47">
        <f t="shared" si="6"/>
        <v>8</v>
      </c>
      <c r="G5" s="46">
        <v>3</v>
      </c>
      <c r="H5" s="47">
        <f t="shared" si="0"/>
        <v>9.0322580645161281</v>
      </c>
      <c r="J5" s="46">
        <v>3</v>
      </c>
      <c r="K5" s="47">
        <f t="shared" si="1"/>
        <v>8.8000000000000007</v>
      </c>
      <c r="M5" s="46">
        <v>3</v>
      </c>
      <c r="N5" s="47">
        <f t="shared" si="2"/>
        <v>9.3999999999999986</v>
      </c>
      <c r="P5" s="46">
        <v>3</v>
      </c>
      <c r="Q5" s="47">
        <f t="shared" si="3"/>
        <v>9.1891891891891895</v>
      </c>
      <c r="S5" s="46">
        <v>3</v>
      </c>
      <c r="T5" s="47">
        <f t="shared" si="4"/>
        <v>9.3181818181818183</v>
      </c>
    </row>
    <row r="6" spans="1:20" x14ac:dyDescent="0.25">
      <c r="A6" s="46">
        <v>4</v>
      </c>
      <c r="B6" s="47">
        <f t="shared" si="5"/>
        <v>6.6666666666666661</v>
      </c>
      <c r="D6" s="46">
        <v>4</v>
      </c>
      <c r="E6" s="47">
        <f t="shared" si="6"/>
        <v>7.333333333333333</v>
      </c>
      <c r="G6" s="46">
        <v>4</v>
      </c>
      <c r="H6" s="47">
        <f t="shared" si="0"/>
        <v>8.7096774193548381</v>
      </c>
      <c r="J6" s="46">
        <v>4</v>
      </c>
      <c r="K6" s="47">
        <f t="shared" si="1"/>
        <v>8.4</v>
      </c>
      <c r="M6" s="46">
        <v>4</v>
      </c>
      <c r="N6" s="47">
        <f t="shared" si="2"/>
        <v>9.2000000000000011</v>
      </c>
      <c r="P6" s="46">
        <v>4</v>
      </c>
      <c r="Q6" s="47">
        <f t="shared" si="3"/>
        <v>8.9189189189189193</v>
      </c>
      <c r="S6" s="46">
        <v>4</v>
      </c>
      <c r="T6" s="47">
        <f t="shared" si="4"/>
        <v>9.0909090909090899</v>
      </c>
    </row>
    <row r="7" spans="1:20" x14ac:dyDescent="0.25">
      <c r="A7" s="46">
        <v>5</v>
      </c>
      <c r="B7" s="47">
        <f t="shared" si="5"/>
        <v>5.8333333333333339</v>
      </c>
      <c r="D7" s="46">
        <v>5</v>
      </c>
      <c r="E7" s="47">
        <f t="shared" si="6"/>
        <v>6.6666666666666661</v>
      </c>
      <c r="G7" s="46">
        <v>5</v>
      </c>
      <c r="H7" s="47">
        <f t="shared" si="0"/>
        <v>8.387096774193548</v>
      </c>
      <c r="J7" s="46">
        <v>5</v>
      </c>
      <c r="K7" s="47">
        <f t="shared" si="1"/>
        <v>8</v>
      </c>
      <c r="M7" s="46">
        <v>5</v>
      </c>
      <c r="N7" s="47">
        <f t="shared" si="2"/>
        <v>9</v>
      </c>
      <c r="P7" s="46">
        <v>5</v>
      </c>
      <c r="Q7" s="47">
        <f t="shared" si="3"/>
        <v>8.6486486486486491</v>
      </c>
      <c r="S7" s="46">
        <v>5.5</v>
      </c>
      <c r="T7" s="47">
        <f t="shared" si="4"/>
        <v>8.75</v>
      </c>
    </row>
    <row r="8" spans="1:20" x14ac:dyDescent="0.25">
      <c r="A8" s="46">
        <v>6</v>
      </c>
      <c r="B8" s="47">
        <f t="shared" si="5"/>
        <v>5</v>
      </c>
      <c r="D8" s="46">
        <v>6</v>
      </c>
      <c r="E8" s="47">
        <f t="shared" si="6"/>
        <v>6</v>
      </c>
      <c r="G8" s="46">
        <v>6</v>
      </c>
      <c r="H8" s="47">
        <f t="shared" si="0"/>
        <v>8.064516129032258</v>
      </c>
      <c r="J8" s="46">
        <v>6</v>
      </c>
      <c r="K8" s="47">
        <f t="shared" si="1"/>
        <v>7.6</v>
      </c>
      <c r="M8" s="46">
        <v>6</v>
      </c>
      <c r="N8" s="47">
        <f t="shared" si="2"/>
        <v>8.8000000000000007</v>
      </c>
      <c r="P8" s="46">
        <v>6</v>
      </c>
      <c r="Q8" s="47">
        <f t="shared" si="3"/>
        <v>8.378378378378379</v>
      </c>
      <c r="S8" s="46">
        <v>6</v>
      </c>
      <c r="T8" s="47">
        <f t="shared" si="4"/>
        <v>8.6363636363636367</v>
      </c>
    </row>
    <row r="9" spans="1:20" x14ac:dyDescent="0.25">
      <c r="A9" s="46">
        <v>7</v>
      </c>
      <c r="B9" s="47">
        <f t="shared" si="5"/>
        <v>4.166666666666667</v>
      </c>
      <c r="D9" s="46">
        <v>7</v>
      </c>
      <c r="E9" s="47">
        <f t="shared" si="6"/>
        <v>5.333333333333333</v>
      </c>
      <c r="G9" s="46">
        <v>7</v>
      </c>
      <c r="H9" s="47">
        <f t="shared" si="0"/>
        <v>7.741935483870968</v>
      </c>
      <c r="J9" s="46">
        <v>7</v>
      </c>
      <c r="K9" s="47">
        <f t="shared" si="1"/>
        <v>7.1999999999999993</v>
      </c>
      <c r="M9" s="46">
        <v>7</v>
      </c>
      <c r="N9" s="47">
        <f t="shared" si="2"/>
        <v>8.6</v>
      </c>
      <c r="P9" s="46">
        <v>7</v>
      </c>
      <c r="Q9" s="47">
        <f t="shared" si="3"/>
        <v>8.1081081081081088</v>
      </c>
      <c r="S9" s="46">
        <v>7</v>
      </c>
      <c r="T9" s="47">
        <f t="shared" si="4"/>
        <v>8.4090909090909101</v>
      </c>
    </row>
    <row r="10" spans="1:20" x14ac:dyDescent="0.25">
      <c r="A10" s="46">
        <v>8</v>
      </c>
      <c r="B10" s="47">
        <f t="shared" si="5"/>
        <v>3.333333333333333</v>
      </c>
      <c r="D10" s="46">
        <v>8</v>
      </c>
      <c r="E10" s="47">
        <f t="shared" si="6"/>
        <v>4.666666666666667</v>
      </c>
      <c r="G10" s="46">
        <v>8</v>
      </c>
      <c r="H10" s="47">
        <f t="shared" si="0"/>
        <v>7.4193548387096779</v>
      </c>
      <c r="J10" s="46">
        <v>8</v>
      </c>
      <c r="K10" s="47">
        <f t="shared" si="1"/>
        <v>6.8000000000000007</v>
      </c>
      <c r="M10" s="46">
        <v>8</v>
      </c>
      <c r="N10" s="47">
        <f t="shared" si="2"/>
        <v>8.4</v>
      </c>
      <c r="P10" s="46">
        <v>8</v>
      </c>
      <c r="Q10" s="47">
        <f t="shared" si="3"/>
        <v>7.8378378378378377</v>
      </c>
      <c r="S10" s="46">
        <v>8</v>
      </c>
      <c r="T10" s="47">
        <f t="shared" si="4"/>
        <v>8.1818181818181817</v>
      </c>
    </row>
    <row r="11" spans="1:20" x14ac:dyDescent="0.25">
      <c r="A11" s="46">
        <v>9</v>
      </c>
      <c r="B11" s="47">
        <f t="shared" si="5"/>
        <v>2.5</v>
      </c>
      <c r="D11" s="46">
        <v>9</v>
      </c>
      <c r="E11" s="47">
        <f t="shared" si="6"/>
        <v>4</v>
      </c>
      <c r="G11" s="46">
        <v>9</v>
      </c>
      <c r="H11" s="47">
        <f t="shared" si="0"/>
        <v>7.0967741935483879</v>
      </c>
      <c r="J11" s="46">
        <v>9</v>
      </c>
      <c r="K11" s="47">
        <f t="shared" si="1"/>
        <v>6.4</v>
      </c>
      <c r="M11" s="46">
        <v>9</v>
      </c>
      <c r="N11" s="47">
        <f t="shared" si="2"/>
        <v>8.1999999999999993</v>
      </c>
      <c r="P11" s="46">
        <v>9</v>
      </c>
      <c r="Q11" s="47">
        <f t="shared" si="3"/>
        <v>7.5675675675675684</v>
      </c>
      <c r="S11" s="46">
        <v>9</v>
      </c>
      <c r="T11" s="47">
        <f t="shared" si="4"/>
        <v>7.9545454545454541</v>
      </c>
    </row>
    <row r="12" spans="1:20" x14ac:dyDescent="0.25">
      <c r="A12" s="46">
        <v>10</v>
      </c>
      <c r="B12" s="47">
        <f t="shared" si="5"/>
        <v>1.6666666666666665</v>
      </c>
      <c r="D12" s="46">
        <v>10</v>
      </c>
      <c r="E12" s="47">
        <f t="shared" si="6"/>
        <v>3.333333333333333</v>
      </c>
      <c r="G12" s="46">
        <v>10</v>
      </c>
      <c r="H12" s="47">
        <f t="shared" si="0"/>
        <v>6.7741935483870961</v>
      </c>
      <c r="J12" s="46">
        <v>10</v>
      </c>
      <c r="K12" s="47">
        <f t="shared" si="1"/>
        <v>6</v>
      </c>
      <c r="M12" s="46">
        <v>10</v>
      </c>
      <c r="N12" s="47">
        <f t="shared" si="2"/>
        <v>8</v>
      </c>
      <c r="P12" s="46">
        <v>10</v>
      </c>
      <c r="Q12" s="47">
        <f t="shared" si="3"/>
        <v>7.2972972972972974</v>
      </c>
      <c r="S12" s="46">
        <v>10</v>
      </c>
      <c r="T12" s="47">
        <f t="shared" si="4"/>
        <v>7.7272727272727266</v>
      </c>
    </row>
    <row r="13" spans="1:20" x14ac:dyDescent="0.25">
      <c r="A13" s="46">
        <v>11</v>
      </c>
      <c r="B13" s="47">
        <f t="shared" si="5"/>
        <v>0.83333333333333326</v>
      </c>
      <c r="D13" s="46">
        <v>11</v>
      </c>
      <c r="E13" s="47">
        <f t="shared" si="6"/>
        <v>2.6666666666666665</v>
      </c>
      <c r="G13" s="46">
        <v>11</v>
      </c>
      <c r="H13" s="47">
        <f t="shared" si="0"/>
        <v>6.4516129032258061</v>
      </c>
      <c r="J13" s="46">
        <v>11</v>
      </c>
      <c r="K13" s="47">
        <f t="shared" si="1"/>
        <v>5.6000000000000005</v>
      </c>
      <c r="M13" s="46">
        <v>11</v>
      </c>
      <c r="N13" s="47">
        <f t="shared" si="2"/>
        <v>7.8000000000000007</v>
      </c>
      <c r="P13" s="46">
        <v>11</v>
      </c>
      <c r="Q13" s="47">
        <f t="shared" si="3"/>
        <v>7.0270270270270272</v>
      </c>
      <c r="S13" s="46">
        <v>11</v>
      </c>
      <c r="T13" s="47">
        <f t="shared" si="4"/>
        <v>7.5</v>
      </c>
    </row>
    <row r="14" spans="1:20" x14ac:dyDescent="0.25">
      <c r="A14" s="46">
        <v>12</v>
      </c>
      <c r="B14" s="47">
        <f t="shared" si="5"/>
        <v>0</v>
      </c>
      <c r="D14" s="46">
        <v>12</v>
      </c>
      <c r="E14" s="47">
        <f t="shared" si="6"/>
        <v>2</v>
      </c>
      <c r="G14" s="46">
        <v>12</v>
      </c>
      <c r="H14" s="47">
        <f t="shared" si="0"/>
        <v>6.129032258064516</v>
      </c>
      <c r="J14" s="46">
        <v>12</v>
      </c>
      <c r="K14" s="47">
        <f t="shared" si="1"/>
        <v>5.2</v>
      </c>
      <c r="M14" s="46">
        <v>12</v>
      </c>
      <c r="N14" s="47">
        <f t="shared" si="2"/>
        <v>7.6</v>
      </c>
      <c r="P14" s="46">
        <v>12</v>
      </c>
      <c r="Q14" s="47">
        <f t="shared" si="3"/>
        <v>6.7567567567567561</v>
      </c>
      <c r="S14" s="46">
        <v>12</v>
      </c>
      <c r="T14" s="47">
        <f t="shared" si="4"/>
        <v>7.2727272727272734</v>
      </c>
    </row>
    <row r="15" spans="1:20" x14ac:dyDescent="0.25">
      <c r="A15" s="46">
        <v>0.5</v>
      </c>
      <c r="B15" s="47">
        <f t="shared" si="5"/>
        <v>9.5833333333333339</v>
      </c>
      <c r="D15" s="46">
        <v>13</v>
      </c>
      <c r="E15" s="47">
        <f t="shared" si="6"/>
        <v>1.3333333333333333</v>
      </c>
      <c r="G15" s="46">
        <v>13</v>
      </c>
      <c r="H15" s="47">
        <f t="shared" si="0"/>
        <v>5.806451612903226</v>
      </c>
      <c r="J15" s="46">
        <v>13</v>
      </c>
      <c r="K15" s="47">
        <f t="shared" si="1"/>
        <v>4.8</v>
      </c>
      <c r="M15" s="46">
        <v>13</v>
      </c>
      <c r="N15" s="47">
        <f t="shared" si="2"/>
        <v>7.4</v>
      </c>
      <c r="P15" s="46">
        <v>13</v>
      </c>
      <c r="Q15" s="47">
        <f t="shared" si="3"/>
        <v>6.4864864864864868</v>
      </c>
      <c r="S15" s="46">
        <v>13</v>
      </c>
      <c r="T15" s="47">
        <f t="shared" si="4"/>
        <v>7.0454545454545459</v>
      </c>
    </row>
    <row r="16" spans="1:20" x14ac:dyDescent="0.25">
      <c r="A16" s="46">
        <v>0.67</v>
      </c>
      <c r="B16" s="47">
        <f t="shared" si="5"/>
        <v>9.4416666666666664</v>
      </c>
      <c r="D16" s="46">
        <v>14</v>
      </c>
      <c r="E16" s="47">
        <f t="shared" si="6"/>
        <v>0.66666666666666663</v>
      </c>
      <c r="G16" s="46">
        <v>14</v>
      </c>
      <c r="H16" s="47">
        <f t="shared" si="0"/>
        <v>5.4838709677419351</v>
      </c>
      <c r="J16" s="46">
        <v>14</v>
      </c>
      <c r="K16" s="47">
        <f t="shared" si="1"/>
        <v>4.4000000000000004</v>
      </c>
      <c r="M16" s="46">
        <v>14</v>
      </c>
      <c r="N16" s="47">
        <f t="shared" si="2"/>
        <v>7.1999999999999993</v>
      </c>
      <c r="P16" s="46">
        <v>14</v>
      </c>
      <c r="Q16" s="47">
        <f t="shared" si="3"/>
        <v>6.2162162162162158</v>
      </c>
      <c r="S16" s="46">
        <v>15</v>
      </c>
      <c r="T16" s="47">
        <f t="shared" si="4"/>
        <v>6.5909090909090908</v>
      </c>
    </row>
    <row r="17" spans="1:20" x14ac:dyDescent="0.25">
      <c r="D17" s="46">
        <v>15</v>
      </c>
      <c r="E17" s="47">
        <f t="shared" si="6"/>
        <v>0</v>
      </c>
      <c r="G17" s="46">
        <v>15</v>
      </c>
      <c r="H17" s="47">
        <f t="shared" si="0"/>
        <v>5.161290322580645</v>
      </c>
      <c r="J17" s="46">
        <v>15</v>
      </c>
      <c r="K17" s="47">
        <f t="shared" si="1"/>
        <v>4</v>
      </c>
      <c r="M17" s="46">
        <f>1+M16</f>
        <v>15</v>
      </c>
      <c r="N17" s="47">
        <f t="shared" si="2"/>
        <v>7</v>
      </c>
      <c r="P17" s="46">
        <v>15</v>
      </c>
      <c r="Q17" s="47">
        <f t="shared" si="3"/>
        <v>5.9459459459459465</v>
      </c>
      <c r="S17" s="46">
        <v>16.5</v>
      </c>
      <c r="T17" s="47">
        <f t="shared" si="4"/>
        <v>6.25</v>
      </c>
    </row>
    <row r="18" spans="1:20" x14ac:dyDescent="0.25">
      <c r="A18" s="45">
        <f>1/12</f>
        <v>8.3333333333333329E-2</v>
      </c>
      <c r="G18" s="46">
        <f>1+G17</f>
        <v>16</v>
      </c>
      <c r="H18" s="47">
        <f t="shared" si="0"/>
        <v>4.838709677419355</v>
      </c>
      <c r="J18" s="46">
        <f>1+J17</f>
        <v>16</v>
      </c>
      <c r="K18" s="47">
        <f t="shared" si="1"/>
        <v>3.5999999999999996</v>
      </c>
      <c r="M18" s="46">
        <f t="shared" ref="M18:M29" si="7">1+M17</f>
        <v>16</v>
      </c>
      <c r="N18" s="47">
        <f t="shared" ref="N18:N33" si="8">((M$1-M18)/M$1)*10</f>
        <v>6.8000000000000007</v>
      </c>
      <c r="P18" s="46">
        <f>1+P17</f>
        <v>16</v>
      </c>
      <c r="Q18" s="47">
        <f t="shared" si="3"/>
        <v>5.6756756756756754</v>
      </c>
      <c r="S18" s="46">
        <v>7.5</v>
      </c>
      <c r="T18" s="47">
        <f t="shared" si="4"/>
        <v>8.2954545454545467</v>
      </c>
    </row>
    <row r="19" spans="1:20" x14ac:dyDescent="0.25">
      <c r="G19" s="46">
        <f>1+G18</f>
        <v>17</v>
      </c>
      <c r="H19" s="47">
        <f t="shared" si="0"/>
        <v>4.5161290322580641</v>
      </c>
      <c r="J19" s="46">
        <f>1+J18</f>
        <v>17</v>
      </c>
      <c r="K19" s="47">
        <f t="shared" si="1"/>
        <v>3.2</v>
      </c>
      <c r="M19" s="46">
        <f t="shared" si="7"/>
        <v>17</v>
      </c>
      <c r="N19" s="47">
        <f t="shared" si="8"/>
        <v>6.6000000000000005</v>
      </c>
      <c r="P19" s="46">
        <v>6.5</v>
      </c>
      <c r="Q19" s="47">
        <f t="shared" si="3"/>
        <v>8.2432432432432439</v>
      </c>
      <c r="S19" s="46">
        <v>14.5</v>
      </c>
      <c r="T19" s="47">
        <f t="shared" si="4"/>
        <v>6.7045454545454541</v>
      </c>
    </row>
    <row r="20" spans="1:20" x14ac:dyDescent="0.25">
      <c r="G20" s="46">
        <f>1+G19</f>
        <v>18</v>
      </c>
      <c r="H20" s="47">
        <f t="shared" si="0"/>
        <v>4.193548387096774</v>
      </c>
      <c r="J20" s="46">
        <f>1+J19</f>
        <v>18</v>
      </c>
      <c r="K20" s="47">
        <f t="shared" si="1"/>
        <v>2.8000000000000003</v>
      </c>
      <c r="M20" s="46">
        <f t="shared" si="7"/>
        <v>18</v>
      </c>
      <c r="N20" s="47">
        <f t="shared" si="8"/>
        <v>6.4</v>
      </c>
      <c r="P20" s="46">
        <v>5.5</v>
      </c>
      <c r="Q20" s="47">
        <f t="shared" si="3"/>
        <v>8.5135135135135123</v>
      </c>
      <c r="S20" s="46">
        <v>8.5</v>
      </c>
      <c r="T20" s="47">
        <f t="shared" si="4"/>
        <v>8.0681818181818183</v>
      </c>
    </row>
    <row r="21" spans="1:20" x14ac:dyDescent="0.25">
      <c r="G21" s="46">
        <f>1+G20</f>
        <v>19</v>
      </c>
      <c r="H21" s="47">
        <f t="shared" si="0"/>
        <v>3.870967741935484</v>
      </c>
      <c r="J21" s="46">
        <f>1+J20</f>
        <v>19</v>
      </c>
      <c r="K21" s="47">
        <f t="shared" si="1"/>
        <v>2.4</v>
      </c>
      <c r="M21" s="46">
        <f t="shared" si="7"/>
        <v>19</v>
      </c>
      <c r="N21" s="47">
        <f t="shared" si="8"/>
        <v>6.2</v>
      </c>
      <c r="P21" s="46">
        <v>4.25</v>
      </c>
      <c r="Q21" s="47">
        <f t="shared" si="3"/>
        <v>8.8513513513513509</v>
      </c>
      <c r="S21" s="46">
        <v>9.5</v>
      </c>
      <c r="T21" s="47">
        <f t="shared" si="4"/>
        <v>7.8409090909090908</v>
      </c>
    </row>
    <row r="22" spans="1:20" x14ac:dyDescent="0.25">
      <c r="G22" s="46">
        <v>12.5</v>
      </c>
      <c r="H22" s="47">
        <f t="shared" si="0"/>
        <v>5.967741935483871</v>
      </c>
      <c r="J22" s="46">
        <f>1+J21</f>
        <v>20</v>
      </c>
      <c r="K22" s="47">
        <f t="shared" si="1"/>
        <v>2</v>
      </c>
      <c r="M22" s="46">
        <f t="shared" si="7"/>
        <v>20</v>
      </c>
      <c r="N22" s="47">
        <f t="shared" si="8"/>
        <v>6</v>
      </c>
      <c r="P22" s="46">
        <v>3.5</v>
      </c>
      <c r="Q22" s="47">
        <f t="shared" si="3"/>
        <v>9.0540540540540544</v>
      </c>
      <c r="S22" s="46">
        <v>10.5</v>
      </c>
      <c r="T22" s="47">
        <f t="shared" si="4"/>
        <v>7.6136363636363633</v>
      </c>
    </row>
    <row r="23" spans="1:20" x14ac:dyDescent="0.25">
      <c r="G23" s="46">
        <v>0.5</v>
      </c>
      <c r="H23" s="47">
        <f t="shared" si="0"/>
        <v>9.8387096774193559</v>
      </c>
      <c r="J23" s="46">
        <v>0.5</v>
      </c>
      <c r="K23" s="47">
        <f t="shared" si="1"/>
        <v>9.8000000000000007</v>
      </c>
      <c r="M23" s="46">
        <f t="shared" si="7"/>
        <v>21</v>
      </c>
      <c r="N23" s="47">
        <f t="shared" si="8"/>
        <v>5.8</v>
      </c>
      <c r="S23" s="46">
        <v>12.5</v>
      </c>
      <c r="T23" s="47">
        <f t="shared" si="4"/>
        <v>7.1590909090909092</v>
      </c>
    </row>
    <row r="24" spans="1:20" x14ac:dyDescent="0.25">
      <c r="G24" s="46">
        <v>8.5</v>
      </c>
      <c r="H24" s="47">
        <f t="shared" si="0"/>
        <v>7.258064516129032</v>
      </c>
      <c r="J24" s="46">
        <v>8.5</v>
      </c>
      <c r="K24" s="47">
        <f t="shared" si="1"/>
        <v>6.6000000000000005</v>
      </c>
      <c r="M24" s="46">
        <f t="shared" si="7"/>
        <v>22</v>
      </c>
      <c r="N24" s="47">
        <f t="shared" si="8"/>
        <v>5.6000000000000005</v>
      </c>
      <c r="S24" s="46">
        <v>6.75</v>
      </c>
      <c r="T24" s="47">
        <f t="shared" si="4"/>
        <v>8.4659090909090899</v>
      </c>
    </row>
    <row r="25" spans="1:20" x14ac:dyDescent="0.25">
      <c r="M25" s="46">
        <f t="shared" si="7"/>
        <v>23</v>
      </c>
      <c r="N25" s="47">
        <f t="shared" si="8"/>
        <v>5.4</v>
      </c>
    </row>
    <row r="26" spans="1:20" x14ac:dyDescent="0.25">
      <c r="M26" s="46">
        <f t="shared" si="7"/>
        <v>24</v>
      </c>
      <c r="N26" s="47">
        <f t="shared" si="8"/>
        <v>5.2</v>
      </c>
    </row>
    <row r="27" spans="1:20" x14ac:dyDescent="0.25">
      <c r="M27" s="46">
        <f t="shared" si="7"/>
        <v>25</v>
      </c>
      <c r="N27" s="47">
        <f t="shared" si="8"/>
        <v>5</v>
      </c>
    </row>
    <row r="28" spans="1:20" x14ac:dyDescent="0.25">
      <c r="M28" s="46">
        <f t="shared" si="7"/>
        <v>26</v>
      </c>
      <c r="N28" s="47">
        <f t="shared" si="8"/>
        <v>4.8</v>
      </c>
    </row>
    <row r="29" spans="1:20" x14ac:dyDescent="0.25">
      <c r="M29" s="46">
        <f t="shared" si="7"/>
        <v>27</v>
      </c>
      <c r="N29" s="47">
        <f t="shared" si="8"/>
        <v>4.6000000000000005</v>
      </c>
    </row>
    <row r="30" spans="1:20" x14ac:dyDescent="0.25">
      <c r="M30" s="46">
        <v>7.75</v>
      </c>
      <c r="N30" s="47">
        <f t="shared" si="8"/>
        <v>8.4499999999999993</v>
      </c>
    </row>
    <row r="31" spans="1:20" x14ac:dyDescent="0.25">
      <c r="M31" s="46">
        <v>13.25</v>
      </c>
      <c r="N31" s="47">
        <f t="shared" si="8"/>
        <v>7.35</v>
      </c>
    </row>
    <row r="32" spans="1:20" x14ac:dyDescent="0.25">
      <c r="M32" s="46">
        <v>5.5</v>
      </c>
      <c r="N32" s="47">
        <f t="shared" si="8"/>
        <v>8.9</v>
      </c>
    </row>
    <row r="33" spans="13:14" x14ac:dyDescent="0.25">
      <c r="M33" s="46">
        <v>6.5</v>
      </c>
      <c r="N33" s="47">
        <f t="shared" si="8"/>
        <v>8.6999999999999993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C18" sqref="C18"/>
    </sheetView>
  </sheetViews>
  <sheetFormatPr defaultRowHeight="12.75" x14ac:dyDescent="0.2"/>
  <cols>
    <col min="1" max="1" width="11" bestFit="1" customWidth="1"/>
  </cols>
  <sheetData>
    <row r="1" spans="1:2" x14ac:dyDescent="0.2">
      <c r="A1" s="14">
        <v>0</v>
      </c>
      <c r="B1" s="13">
        <f>((18-(A1))/18)*10</f>
        <v>10</v>
      </c>
    </row>
    <row r="2" spans="1:2" x14ac:dyDescent="0.2">
      <c r="A2" s="14">
        <v>1</v>
      </c>
      <c r="B2" s="13">
        <f t="shared" ref="B2:B18" si="0">((18-(A2))/18)*10</f>
        <v>9.4444444444444446</v>
      </c>
    </row>
    <row r="3" spans="1:2" x14ac:dyDescent="0.2">
      <c r="A3" s="14">
        <v>2</v>
      </c>
      <c r="B3" s="13">
        <f t="shared" si="0"/>
        <v>8.8888888888888893</v>
      </c>
    </row>
    <row r="4" spans="1:2" x14ac:dyDescent="0.2">
      <c r="A4" s="14">
        <v>3</v>
      </c>
      <c r="B4" s="13">
        <f t="shared" si="0"/>
        <v>8.3333333333333339</v>
      </c>
    </row>
    <row r="5" spans="1:2" x14ac:dyDescent="0.2">
      <c r="A5" s="14">
        <v>4</v>
      </c>
      <c r="B5" s="13">
        <f t="shared" si="0"/>
        <v>7.7777777777777777</v>
      </c>
    </row>
    <row r="6" spans="1:2" x14ac:dyDescent="0.2">
      <c r="A6" s="14">
        <v>5</v>
      </c>
      <c r="B6" s="13">
        <f t="shared" si="0"/>
        <v>7.2222222222222223</v>
      </c>
    </row>
    <row r="7" spans="1:2" x14ac:dyDescent="0.2">
      <c r="A7" s="14">
        <v>6</v>
      </c>
      <c r="B7" s="13">
        <f t="shared" si="0"/>
        <v>6.6666666666666661</v>
      </c>
    </row>
    <row r="8" spans="1:2" x14ac:dyDescent="0.2">
      <c r="A8" s="14">
        <v>7</v>
      </c>
      <c r="B8" s="13">
        <f t="shared" si="0"/>
        <v>6.1111111111111116</v>
      </c>
    </row>
    <row r="9" spans="1:2" x14ac:dyDescent="0.2">
      <c r="A9" s="14">
        <v>8</v>
      </c>
      <c r="B9" s="13">
        <f t="shared" si="0"/>
        <v>5.5555555555555554</v>
      </c>
    </row>
    <row r="10" spans="1:2" x14ac:dyDescent="0.2">
      <c r="A10" s="14">
        <v>9</v>
      </c>
      <c r="B10" s="13">
        <f t="shared" si="0"/>
        <v>5</v>
      </c>
    </row>
    <row r="11" spans="1:2" x14ac:dyDescent="0.2">
      <c r="A11" s="14">
        <v>11</v>
      </c>
      <c r="B11" s="13">
        <f t="shared" si="0"/>
        <v>3.8888888888888888</v>
      </c>
    </row>
    <row r="12" spans="1:2" x14ac:dyDescent="0.2">
      <c r="A12" s="14">
        <v>12</v>
      </c>
      <c r="B12" s="13">
        <f t="shared" si="0"/>
        <v>3.333333333333333</v>
      </c>
    </row>
    <row r="13" spans="1:2" x14ac:dyDescent="0.2">
      <c r="A13" s="14">
        <v>13</v>
      </c>
      <c r="B13" s="13">
        <f t="shared" si="0"/>
        <v>2.7777777777777777</v>
      </c>
    </row>
    <row r="14" spans="1:2" x14ac:dyDescent="0.2">
      <c r="A14" s="14">
        <v>14</v>
      </c>
      <c r="B14" s="13">
        <f t="shared" si="0"/>
        <v>2.2222222222222223</v>
      </c>
    </row>
    <row r="15" spans="1:2" x14ac:dyDescent="0.2">
      <c r="A15" s="14">
        <v>15</v>
      </c>
      <c r="B15" s="13">
        <f t="shared" si="0"/>
        <v>1.6666666666666665</v>
      </c>
    </row>
    <row r="16" spans="1:2" x14ac:dyDescent="0.2">
      <c r="A16" s="14">
        <v>16</v>
      </c>
      <c r="B16" s="13">
        <f t="shared" si="0"/>
        <v>1.1111111111111112</v>
      </c>
    </row>
    <row r="17" spans="1:2" x14ac:dyDescent="0.2">
      <c r="A17" s="14">
        <v>17</v>
      </c>
      <c r="B17" s="13">
        <f t="shared" si="0"/>
        <v>0.55555555555555558</v>
      </c>
    </row>
    <row r="18" spans="1:2" x14ac:dyDescent="0.2">
      <c r="A18" s="14">
        <v>18</v>
      </c>
      <c r="B18" s="13">
        <f t="shared" si="0"/>
        <v>0</v>
      </c>
    </row>
    <row r="22" spans="1:2" x14ac:dyDescent="0.2">
      <c r="A22">
        <f>6*713000000</f>
        <v>4278000000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B20" sqref="B20"/>
    </sheetView>
  </sheetViews>
  <sheetFormatPr defaultRowHeight="12.75" x14ac:dyDescent="0.2"/>
  <sheetData>
    <row r="2" spans="1:4" x14ac:dyDescent="0.2">
      <c r="A2">
        <v>80</v>
      </c>
      <c r="B2">
        <v>20</v>
      </c>
      <c r="C2">
        <f>(B2/A2)*60</f>
        <v>15</v>
      </c>
    </row>
    <row r="3" spans="1:4" x14ac:dyDescent="0.2">
      <c r="A3">
        <v>60</v>
      </c>
      <c r="B3">
        <v>20</v>
      </c>
      <c r="C3">
        <f>(B3/A3)*60</f>
        <v>20</v>
      </c>
    </row>
    <row r="5" spans="1:4" x14ac:dyDescent="0.2">
      <c r="A5">
        <v>80</v>
      </c>
      <c r="B5">
        <v>60</v>
      </c>
      <c r="C5">
        <f>(B5/A5)*60</f>
        <v>45</v>
      </c>
    </row>
    <row r="6" spans="1:4" x14ac:dyDescent="0.2">
      <c r="A6">
        <v>60</v>
      </c>
      <c r="B6">
        <v>60</v>
      </c>
      <c r="C6">
        <f>(B6/A6)*60</f>
        <v>60</v>
      </c>
    </row>
    <row r="8" spans="1:4" x14ac:dyDescent="0.2">
      <c r="A8">
        <v>80</v>
      </c>
      <c r="B8">
        <v>240</v>
      </c>
      <c r="C8">
        <f>(B8/A8)*60</f>
        <v>180</v>
      </c>
      <c r="D8">
        <f>C8/60</f>
        <v>3</v>
      </c>
    </row>
    <row r="9" spans="1:4" x14ac:dyDescent="0.2">
      <c r="A9">
        <v>60</v>
      </c>
      <c r="B9">
        <v>240</v>
      </c>
      <c r="C9">
        <f>(B9/A9)*60</f>
        <v>240</v>
      </c>
      <c r="D9">
        <f>C9/60</f>
        <v>4</v>
      </c>
    </row>
    <row r="17" spans="2:3" x14ac:dyDescent="0.2">
      <c r="B17">
        <v>250</v>
      </c>
    </row>
    <row r="18" spans="2:3" x14ac:dyDescent="0.2">
      <c r="B18">
        <v>145</v>
      </c>
    </row>
    <row r="19" spans="2:3" x14ac:dyDescent="0.2">
      <c r="B19">
        <v>0.1</v>
      </c>
    </row>
    <row r="20" spans="2:3" x14ac:dyDescent="0.2">
      <c r="B20">
        <f>B17/B18</f>
        <v>1.7241379310344827</v>
      </c>
      <c r="C20">
        <v>1.72</v>
      </c>
    </row>
    <row r="21" spans="2:3" x14ac:dyDescent="0.2">
      <c r="B21">
        <f>B20*B19</f>
        <v>0.17241379310344829</v>
      </c>
      <c r="C21">
        <v>0.17199999999999999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10" workbookViewId="0">
      <selection activeCell="I48" sqref="I48"/>
    </sheetView>
  </sheetViews>
  <sheetFormatPr defaultRowHeight="12.75" x14ac:dyDescent="0.2"/>
  <cols>
    <col min="2" max="2" width="28.140625" customWidth="1"/>
    <col min="3" max="3" width="14.85546875" customWidth="1"/>
    <col min="4" max="4" width="18.85546875" customWidth="1"/>
    <col min="5" max="5" width="20.42578125" customWidth="1"/>
    <col min="9" max="9" width="36.28515625" customWidth="1"/>
  </cols>
  <sheetData>
    <row r="1" spans="1:9" ht="12.75" customHeight="1" x14ac:dyDescent="0.2">
      <c r="A1" s="63" t="s">
        <v>37</v>
      </c>
      <c r="B1" s="97" t="s">
        <v>39</v>
      </c>
      <c r="C1" s="97" t="s">
        <v>40</v>
      </c>
      <c r="D1" s="97" t="s">
        <v>41</v>
      </c>
      <c r="E1" s="97" t="s">
        <v>42</v>
      </c>
      <c r="F1" s="97" t="s">
        <v>43</v>
      </c>
      <c r="G1" s="97" t="s">
        <v>44</v>
      </c>
      <c r="H1" s="96"/>
    </row>
    <row r="2" spans="1:9" x14ac:dyDescent="0.2">
      <c r="A2" s="63" t="s">
        <v>38</v>
      </c>
      <c r="B2" s="97"/>
      <c r="C2" s="97"/>
      <c r="D2" s="97"/>
      <c r="E2" s="97"/>
      <c r="F2" s="97"/>
      <c r="G2" s="97"/>
      <c r="H2" s="96"/>
    </row>
    <row r="3" spans="1:9" x14ac:dyDescent="0.2">
      <c r="A3" s="49">
        <v>1</v>
      </c>
      <c r="B3" s="50" t="s">
        <v>45</v>
      </c>
      <c r="C3" s="49" t="s">
        <v>46</v>
      </c>
      <c r="D3" s="49" t="s">
        <v>47</v>
      </c>
      <c r="E3" s="49" t="s">
        <v>48</v>
      </c>
      <c r="F3" s="49">
        <v>1</v>
      </c>
      <c r="G3" s="49"/>
      <c r="H3" s="49"/>
      <c r="I3" s="64" t="s">
        <v>121</v>
      </c>
    </row>
    <row r="4" spans="1:9" x14ac:dyDescent="0.2">
      <c r="A4" s="49">
        <v>2</v>
      </c>
      <c r="B4" s="50" t="s">
        <v>49</v>
      </c>
      <c r="C4" s="49" t="s">
        <v>50</v>
      </c>
      <c r="D4" s="49" t="s">
        <v>47</v>
      </c>
      <c r="E4" s="49" t="s">
        <v>48</v>
      </c>
      <c r="F4" s="49">
        <v>1</v>
      </c>
      <c r="G4" s="49"/>
      <c r="H4" s="49"/>
      <c r="I4" s="64" t="s">
        <v>122</v>
      </c>
    </row>
    <row r="5" spans="1:9" x14ac:dyDescent="0.2">
      <c r="A5" s="49">
        <v>3</v>
      </c>
      <c r="B5" s="50" t="s">
        <v>51</v>
      </c>
      <c r="C5" s="49" t="s">
        <v>52</v>
      </c>
      <c r="D5" s="49" t="s">
        <v>53</v>
      </c>
      <c r="E5" s="49" t="s">
        <v>48</v>
      </c>
      <c r="F5" s="49">
        <v>1</v>
      </c>
      <c r="G5" s="49"/>
      <c r="H5" s="49"/>
      <c r="I5" s="64" t="s">
        <v>123</v>
      </c>
    </row>
    <row r="6" spans="1:9" x14ac:dyDescent="0.2">
      <c r="A6" s="49">
        <v>4</v>
      </c>
      <c r="B6" s="50" t="s">
        <v>54</v>
      </c>
      <c r="C6" s="49" t="s">
        <v>55</v>
      </c>
      <c r="D6" s="49" t="s">
        <v>47</v>
      </c>
      <c r="E6" s="49" t="s">
        <v>48</v>
      </c>
      <c r="F6" s="49">
        <v>1</v>
      </c>
      <c r="G6" s="49"/>
      <c r="H6" s="49"/>
      <c r="I6" s="64" t="s">
        <v>124</v>
      </c>
    </row>
    <row r="7" spans="1:9" x14ac:dyDescent="0.2">
      <c r="A7" s="49">
        <v>5</v>
      </c>
      <c r="B7" s="50" t="s">
        <v>56</v>
      </c>
      <c r="C7" s="49" t="s">
        <v>57</v>
      </c>
      <c r="D7" s="49" t="s">
        <v>53</v>
      </c>
      <c r="E7" s="49" t="s">
        <v>48</v>
      </c>
      <c r="F7" s="49">
        <v>1</v>
      </c>
      <c r="G7" s="49"/>
      <c r="H7" s="49"/>
      <c r="I7" s="64" t="s">
        <v>125</v>
      </c>
    </row>
    <row r="8" spans="1:9" x14ac:dyDescent="0.2">
      <c r="A8" s="49">
        <v>6</v>
      </c>
      <c r="B8" s="50" t="s">
        <v>58</v>
      </c>
      <c r="C8" s="49" t="s">
        <v>59</v>
      </c>
      <c r="D8" s="49" t="s">
        <v>47</v>
      </c>
      <c r="E8" s="49" t="s">
        <v>48</v>
      </c>
      <c r="F8" s="49">
        <v>1</v>
      </c>
      <c r="G8" s="49"/>
      <c r="H8" s="49"/>
      <c r="I8" s="64" t="s">
        <v>126</v>
      </c>
    </row>
    <row r="9" spans="1:9" x14ac:dyDescent="0.2">
      <c r="A9" s="49">
        <v>7</v>
      </c>
      <c r="B9" s="50" t="s">
        <v>60</v>
      </c>
      <c r="C9" s="49" t="s">
        <v>61</v>
      </c>
      <c r="D9" s="49" t="s">
        <v>47</v>
      </c>
      <c r="E9" s="49" t="s">
        <v>48</v>
      </c>
      <c r="F9" s="49">
        <v>1</v>
      </c>
      <c r="G9" s="49"/>
      <c r="H9" s="49"/>
      <c r="I9" s="64" t="s">
        <v>127</v>
      </c>
    </row>
    <row r="10" spans="1:9" x14ac:dyDescent="0.2">
      <c r="A10" s="49">
        <v>8</v>
      </c>
      <c r="B10" s="50" t="s">
        <v>62</v>
      </c>
      <c r="C10" s="49" t="s">
        <v>63</v>
      </c>
      <c r="D10" s="49" t="s">
        <v>53</v>
      </c>
      <c r="E10" s="49" t="s">
        <v>48</v>
      </c>
      <c r="F10" s="49">
        <v>1</v>
      </c>
      <c r="G10" s="49"/>
      <c r="H10" s="49"/>
      <c r="I10" s="64" t="s">
        <v>128</v>
      </c>
    </row>
    <row r="11" spans="1:9" x14ac:dyDescent="0.2">
      <c r="A11" s="49">
        <v>9</v>
      </c>
      <c r="B11" s="50" t="s">
        <v>64</v>
      </c>
      <c r="C11" s="49" t="s">
        <v>65</v>
      </c>
      <c r="D11" s="49" t="s">
        <v>53</v>
      </c>
      <c r="E11" s="49" t="s">
        <v>48</v>
      </c>
      <c r="F11" s="49">
        <v>1</v>
      </c>
      <c r="G11" s="49"/>
      <c r="H11" s="49"/>
      <c r="I11" s="64" t="s">
        <v>129</v>
      </c>
    </row>
    <row r="12" spans="1:9" x14ac:dyDescent="0.2">
      <c r="A12" s="49">
        <v>10</v>
      </c>
      <c r="B12" s="50" t="s">
        <v>66</v>
      </c>
      <c r="C12" s="49" t="s">
        <v>67</v>
      </c>
      <c r="D12" s="49" t="s">
        <v>47</v>
      </c>
      <c r="E12" s="49" t="s">
        <v>48</v>
      </c>
      <c r="F12" s="49">
        <v>1</v>
      </c>
      <c r="G12" s="49"/>
      <c r="H12" s="49"/>
      <c r="I12" s="64" t="s">
        <v>130</v>
      </c>
    </row>
    <row r="13" spans="1:9" x14ac:dyDescent="0.2">
      <c r="A13" s="49">
        <v>11</v>
      </c>
      <c r="B13" s="50" t="s">
        <v>68</v>
      </c>
      <c r="C13" s="49" t="s">
        <v>69</v>
      </c>
      <c r="D13" s="49" t="s">
        <v>47</v>
      </c>
      <c r="E13" s="49" t="s">
        <v>48</v>
      </c>
      <c r="F13" s="49">
        <v>1</v>
      </c>
      <c r="G13" s="49"/>
      <c r="H13" s="49"/>
      <c r="I13" s="64" t="s">
        <v>131</v>
      </c>
    </row>
    <row r="14" spans="1:9" x14ac:dyDescent="0.2">
      <c r="A14" s="49">
        <v>12</v>
      </c>
      <c r="B14" s="50" t="s">
        <v>70</v>
      </c>
      <c r="C14" s="49" t="s">
        <v>71</v>
      </c>
      <c r="D14" s="49" t="s">
        <v>47</v>
      </c>
      <c r="E14" s="49" t="s">
        <v>48</v>
      </c>
      <c r="F14" s="49">
        <v>1</v>
      </c>
      <c r="G14" s="49"/>
      <c r="H14" s="49"/>
      <c r="I14" s="64" t="s">
        <v>132</v>
      </c>
    </row>
    <row r="15" spans="1:9" x14ac:dyDescent="0.2">
      <c r="A15" s="49">
        <v>13</v>
      </c>
      <c r="B15" s="50" t="s">
        <v>72</v>
      </c>
      <c r="C15" s="49" t="s">
        <v>73</v>
      </c>
      <c r="D15" s="49" t="s">
        <v>53</v>
      </c>
      <c r="E15" s="49" t="s">
        <v>48</v>
      </c>
      <c r="F15" s="49">
        <v>1</v>
      </c>
      <c r="G15" s="49"/>
      <c r="H15" s="49"/>
      <c r="I15" s="64" t="s">
        <v>133</v>
      </c>
    </row>
    <row r="16" spans="1:9" x14ac:dyDescent="0.2">
      <c r="A16" s="49">
        <v>14</v>
      </c>
      <c r="B16" s="50" t="s">
        <v>112</v>
      </c>
      <c r="C16" s="49" t="s">
        <v>113</v>
      </c>
      <c r="D16" s="49" t="s">
        <v>47</v>
      </c>
      <c r="E16" s="49" t="s">
        <v>48</v>
      </c>
      <c r="F16" s="49">
        <v>1</v>
      </c>
      <c r="G16" s="49"/>
      <c r="H16" s="49"/>
      <c r="I16" s="64" t="s">
        <v>157</v>
      </c>
    </row>
    <row r="17" spans="1:9" x14ac:dyDescent="0.2">
      <c r="A17" s="49">
        <v>15</v>
      </c>
      <c r="B17" s="50" t="s">
        <v>114</v>
      </c>
      <c r="C17" s="49" t="s">
        <v>115</v>
      </c>
      <c r="D17" s="49" t="s">
        <v>47</v>
      </c>
      <c r="E17" s="49" t="s">
        <v>48</v>
      </c>
      <c r="F17" s="49">
        <v>1</v>
      </c>
      <c r="G17" s="49"/>
      <c r="H17" s="49"/>
      <c r="I17" s="64" t="s">
        <v>134</v>
      </c>
    </row>
    <row r="18" spans="1:9" x14ac:dyDescent="0.2">
      <c r="A18" s="49">
        <v>16</v>
      </c>
      <c r="B18" s="50" t="s">
        <v>74</v>
      </c>
      <c r="C18" s="49" t="s">
        <v>75</v>
      </c>
      <c r="D18" s="49" t="s">
        <v>47</v>
      </c>
      <c r="E18" s="49" t="s">
        <v>48</v>
      </c>
      <c r="F18" s="49">
        <v>1</v>
      </c>
      <c r="G18" s="49"/>
      <c r="H18" s="49"/>
      <c r="I18" s="64" t="s">
        <v>135</v>
      </c>
    </row>
    <row r="21" spans="1:9" x14ac:dyDescent="0.2">
      <c r="B21" t="s">
        <v>154</v>
      </c>
      <c r="I21" s="64" t="s">
        <v>151</v>
      </c>
    </row>
    <row r="22" spans="1:9" x14ac:dyDescent="0.2">
      <c r="B22" t="s">
        <v>153</v>
      </c>
      <c r="I22" s="64" t="s">
        <v>152</v>
      </c>
    </row>
    <row r="30" spans="1:9" ht="12.75" customHeight="1" x14ac:dyDescent="0.2">
      <c r="A30" s="63" t="s">
        <v>37</v>
      </c>
      <c r="B30" s="97" t="s">
        <v>39</v>
      </c>
      <c r="C30" s="97" t="s">
        <v>40</v>
      </c>
      <c r="D30" s="97" t="s">
        <v>41</v>
      </c>
      <c r="E30" s="97" t="s">
        <v>42</v>
      </c>
      <c r="F30" s="97" t="s">
        <v>43</v>
      </c>
      <c r="G30" s="97" t="s">
        <v>44</v>
      </c>
      <c r="H30" s="96"/>
    </row>
    <row r="31" spans="1:9" x14ac:dyDescent="0.2">
      <c r="A31" s="63" t="s">
        <v>38</v>
      </c>
      <c r="B31" s="97"/>
      <c r="C31" s="97"/>
      <c r="D31" s="97"/>
      <c r="E31" s="97"/>
      <c r="F31" s="97"/>
      <c r="G31" s="97"/>
      <c r="H31" s="96"/>
    </row>
    <row r="32" spans="1:9" x14ac:dyDescent="0.2">
      <c r="A32" s="49">
        <v>1</v>
      </c>
      <c r="B32" s="50" t="s">
        <v>76</v>
      </c>
      <c r="C32" s="49" t="s">
        <v>77</v>
      </c>
      <c r="D32" s="49" t="s">
        <v>47</v>
      </c>
      <c r="E32" s="49" t="s">
        <v>48</v>
      </c>
      <c r="F32" s="49">
        <v>1</v>
      </c>
      <c r="G32" s="49"/>
      <c r="H32" s="49"/>
      <c r="I32" s="64" t="s">
        <v>136</v>
      </c>
    </row>
    <row r="33" spans="1:9" x14ac:dyDescent="0.2">
      <c r="A33" s="49">
        <v>2</v>
      </c>
      <c r="B33" s="50" t="s">
        <v>117</v>
      </c>
      <c r="C33" s="49" t="s">
        <v>118</v>
      </c>
      <c r="D33" s="49" t="s">
        <v>47</v>
      </c>
      <c r="E33" s="49" t="s">
        <v>48</v>
      </c>
      <c r="F33" s="49">
        <v>1</v>
      </c>
      <c r="G33" s="49"/>
      <c r="H33" s="49"/>
      <c r="I33" s="64" t="s">
        <v>137</v>
      </c>
    </row>
    <row r="34" spans="1:9" x14ac:dyDescent="0.2">
      <c r="A34" s="49">
        <v>3</v>
      </c>
      <c r="B34" s="50" t="s">
        <v>78</v>
      </c>
      <c r="C34" s="49" t="s">
        <v>79</v>
      </c>
      <c r="D34" s="49" t="s">
        <v>53</v>
      </c>
      <c r="E34" s="49" t="s">
        <v>48</v>
      </c>
      <c r="F34" s="49">
        <v>1</v>
      </c>
      <c r="G34" s="49"/>
      <c r="H34" s="49"/>
      <c r="I34" s="64" t="s">
        <v>138</v>
      </c>
    </row>
    <row r="35" spans="1:9" x14ac:dyDescent="0.2">
      <c r="A35" s="49">
        <v>4</v>
      </c>
      <c r="B35" s="50" t="s">
        <v>80</v>
      </c>
      <c r="C35" s="49" t="s">
        <v>81</v>
      </c>
      <c r="D35" s="49" t="s">
        <v>47</v>
      </c>
      <c r="E35" s="49" t="s">
        <v>48</v>
      </c>
      <c r="F35" s="49">
        <v>1</v>
      </c>
      <c r="G35" s="49"/>
      <c r="H35" s="49"/>
      <c r="I35" s="64" t="s">
        <v>139</v>
      </c>
    </row>
    <row r="36" spans="1:9" x14ac:dyDescent="0.2">
      <c r="A36" s="49">
        <v>5</v>
      </c>
      <c r="B36" s="50" t="s">
        <v>84</v>
      </c>
      <c r="C36" s="49" t="s">
        <v>85</v>
      </c>
      <c r="D36" s="49" t="s">
        <v>47</v>
      </c>
      <c r="E36" s="49" t="s">
        <v>48</v>
      </c>
      <c r="F36" s="49">
        <v>1</v>
      </c>
      <c r="G36" s="49"/>
      <c r="H36" s="49"/>
      <c r="I36" s="64" t="s">
        <v>140</v>
      </c>
    </row>
    <row r="37" spans="1:9" x14ac:dyDescent="0.2">
      <c r="A37" s="49">
        <v>6</v>
      </c>
      <c r="B37" s="50" t="s">
        <v>86</v>
      </c>
      <c r="C37" s="49" t="s">
        <v>87</v>
      </c>
      <c r="D37" s="49" t="s">
        <v>53</v>
      </c>
      <c r="E37" s="49" t="s">
        <v>48</v>
      </c>
      <c r="F37" s="49">
        <v>1</v>
      </c>
      <c r="G37" s="49"/>
      <c r="H37" s="49"/>
      <c r="I37" s="64" t="s">
        <v>141</v>
      </c>
    </row>
    <row r="38" spans="1:9" x14ac:dyDescent="0.2">
      <c r="A38" s="49">
        <v>7</v>
      </c>
      <c r="B38" s="50" t="s">
        <v>119</v>
      </c>
      <c r="C38" s="49" t="s">
        <v>120</v>
      </c>
      <c r="D38" s="49" t="s">
        <v>47</v>
      </c>
      <c r="E38" s="49" t="s">
        <v>48</v>
      </c>
      <c r="F38" s="49">
        <v>1</v>
      </c>
      <c r="G38" s="49"/>
      <c r="H38" s="49"/>
      <c r="I38" s="64" t="s">
        <v>142</v>
      </c>
    </row>
    <row r="39" spans="1:9" x14ac:dyDescent="0.2">
      <c r="A39" s="49">
        <v>8</v>
      </c>
      <c r="B39" s="50" t="s">
        <v>88</v>
      </c>
      <c r="C39" s="49" t="s">
        <v>89</v>
      </c>
      <c r="D39" s="49" t="s">
        <v>53</v>
      </c>
      <c r="E39" s="49" t="s">
        <v>48</v>
      </c>
      <c r="F39" s="49">
        <v>1</v>
      </c>
      <c r="G39" s="49"/>
      <c r="H39" s="49"/>
      <c r="I39" s="64" t="s">
        <v>143</v>
      </c>
    </row>
    <row r="40" spans="1:9" x14ac:dyDescent="0.2">
      <c r="A40" s="49">
        <v>9</v>
      </c>
      <c r="B40" s="50" t="s">
        <v>90</v>
      </c>
      <c r="C40" s="49" t="s">
        <v>91</v>
      </c>
      <c r="D40" s="49" t="s">
        <v>47</v>
      </c>
      <c r="E40" s="49" t="s">
        <v>48</v>
      </c>
      <c r="F40" s="49">
        <v>1</v>
      </c>
      <c r="G40" s="49"/>
      <c r="H40" s="49"/>
      <c r="I40" s="64" t="s">
        <v>144</v>
      </c>
    </row>
    <row r="41" spans="1:9" x14ac:dyDescent="0.2">
      <c r="A41" s="49">
        <v>10</v>
      </c>
      <c r="B41" s="50" t="s">
        <v>92</v>
      </c>
      <c r="C41" s="49" t="s">
        <v>93</v>
      </c>
      <c r="D41" s="49" t="s">
        <v>47</v>
      </c>
      <c r="E41" s="49" t="s">
        <v>48</v>
      </c>
      <c r="F41" s="49">
        <v>1</v>
      </c>
      <c r="G41" s="49"/>
      <c r="H41" s="49"/>
      <c r="I41" s="64" t="s">
        <v>145</v>
      </c>
    </row>
    <row r="42" spans="1:9" x14ac:dyDescent="0.2">
      <c r="A42" s="49">
        <v>11</v>
      </c>
      <c r="B42" s="50" t="s">
        <v>94</v>
      </c>
      <c r="C42" s="49" t="s">
        <v>95</v>
      </c>
      <c r="D42" s="49" t="s">
        <v>47</v>
      </c>
      <c r="E42" s="49" t="s">
        <v>48</v>
      </c>
      <c r="F42" s="49">
        <v>1</v>
      </c>
      <c r="G42" s="49"/>
      <c r="H42" s="49"/>
      <c r="I42" s="64" t="s">
        <v>146</v>
      </c>
    </row>
    <row r="43" spans="1:9" x14ac:dyDescent="0.2">
      <c r="A43" s="49">
        <v>12</v>
      </c>
      <c r="B43" s="50" t="s">
        <v>96</v>
      </c>
      <c r="C43" s="49" t="s">
        <v>97</v>
      </c>
      <c r="D43" s="49" t="s">
        <v>53</v>
      </c>
      <c r="E43" s="49" t="s">
        <v>48</v>
      </c>
      <c r="F43" s="49">
        <v>1</v>
      </c>
      <c r="G43" s="49"/>
      <c r="H43" s="49"/>
      <c r="I43" s="64" t="s">
        <v>147</v>
      </c>
    </row>
    <row r="44" spans="1:9" x14ac:dyDescent="0.2">
      <c r="A44" s="49">
        <v>13</v>
      </c>
      <c r="B44" s="50" t="s">
        <v>98</v>
      </c>
      <c r="C44" s="49" t="s">
        <v>99</v>
      </c>
      <c r="D44" s="49" t="s">
        <v>47</v>
      </c>
      <c r="E44" s="49" t="s">
        <v>48</v>
      </c>
      <c r="F44" s="49">
        <v>1</v>
      </c>
      <c r="G44" s="49"/>
      <c r="H44" s="49"/>
      <c r="I44" s="64" t="s">
        <v>148</v>
      </c>
    </row>
    <row r="45" spans="1:9" x14ac:dyDescent="0.2">
      <c r="A45" s="49">
        <v>14</v>
      </c>
      <c r="B45" s="50" t="s">
        <v>100</v>
      </c>
      <c r="C45" s="49" t="s">
        <v>101</v>
      </c>
      <c r="D45" s="49" t="s">
        <v>47</v>
      </c>
      <c r="E45" s="49" t="s">
        <v>48</v>
      </c>
      <c r="F45" s="49">
        <v>1</v>
      </c>
      <c r="G45" s="49"/>
      <c r="H45" s="49"/>
      <c r="I45" s="64" t="s">
        <v>149</v>
      </c>
    </row>
    <row r="46" spans="1:9" x14ac:dyDescent="0.2">
      <c r="A46" s="49">
        <v>15</v>
      </c>
      <c r="B46" s="50" t="s">
        <v>102</v>
      </c>
      <c r="C46" s="49" t="s">
        <v>103</v>
      </c>
      <c r="D46" s="49" t="s">
        <v>53</v>
      </c>
      <c r="E46" s="49" t="s">
        <v>48</v>
      </c>
      <c r="F46" s="49">
        <v>1</v>
      </c>
      <c r="G46" s="49"/>
      <c r="H46" s="49"/>
      <c r="I46" s="64" t="s">
        <v>150</v>
      </c>
    </row>
  </sheetData>
  <mergeCells count="14">
    <mergeCell ref="H30:H31"/>
    <mergeCell ref="B1:B2"/>
    <mergeCell ref="C1:C2"/>
    <mergeCell ref="D1:D2"/>
    <mergeCell ref="E1:E2"/>
    <mergeCell ref="F1:F2"/>
    <mergeCell ref="G1:G2"/>
    <mergeCell ref="H1:H2"/>
    <mergeCell ref="B30:B31"/>
    <mergeCell ref="C30:C31"/>
    <mergeCell ref="D30:D31"/>
    <mergeCell ref="E30:E31"/>
    <mergeCell ref="F30:F31"/>
    <mergeCell ref="G30:G31"/>
  </mergeCells>
  <hyperlinks>
    <hyperlink ref="B32" r:id="rId1" display="https://ssb.winthrop.edu/prod/bwlkosad.P_FacSelectAtypView?xyz=MzIzNzE4"/>
    <hyperlink ref="B33" r:id="rId2" display="https://ssb.winthrop.edu/prod/bwlkosad.P_FacSelectAtypView?xyz=MzI0OTgy"/>
    <hyperlink ref="B34" r:id="rId3" display="https://ssb.winthrop.edu/prod/bwlkosad.P_FacSelectAtypView?xyz=MzE2MzEy"/>
    <hyperlink ref="B35" r:id="rId4" display="https://ssb.winthrop.edu/prod/bwlkosad.P_FacSelectAtypView?xyz=MzI0NDAz"/>
    <hyperlink ref="B36" r:id="rId5" display="https://ssb.winthrop.edu/prod/bwlkosad.P_FacSelectAtypView?xyz=MzI0MzE2"/>
    <hyperlink ref="B37" r:id="rId6" display="https://ssb.winthrop.edu/prod/bwlkosad.P_FacSelectAtypView?xyz=MzE1NzI3"/>
    <hyperlink ref="B38" r:id="rId7" display="https://ssb.winthrop.edu/prod/bwlkosad.P_FacSelectAtypView?xyz=MzI1MDYz"/>
    <hyperlink ref="B39" r:id="rId8" display="https://ssb.winthrop.edu/prod/bwlkosad.P_FacSelectAtypView?xyz=MzE3MTg4"/>
    <hyperlink ref="B40" r:id="rId9" display="https://ssb.winthrop.edu/prod/bwlkosad.P_FacSelectAtypView?xyz=MzE2MjMw"/>
    <hyperlink ref="B41" r:id="rId10" display="https://ssb.winthrop.edu/prod/bwlkosad.P_FacSelectAtypView?xyz=MzI0NDE5"/>
    <hyperlink ref="B42" r:id="rId11" display="https://ssb.winthrop.edu/prod/bwlkosad.P_FacSelectAtypView?xyz=MzMxNjk1"/>
    <hyperlink ref="B43" r:id="rId12" display="https://ssb.winthrop.edu/prod/bwlkosad.P_FacSelectAtypView?xyz=MzE3OTIw"/>
    <hyperlink ref="B44" r:id="rId13" display="https://ssb.winthrop.edu/prod/bwlkosad.P_FacSelectAtypView?xyz=MzI4NjI4"/>
    <hyperlink ref="B45" r:id="rId14" display="https://ssb.winthrop.edu/prod/bwlkosad.P_FacSelectAtypView?xyz=MzIyODQ5"/>
    <hyperlink ref="B46" r:id="rId15" display="https://ssb.winthrop.edu/prod/bwlkosad.P_FacSelectAtypView?xyz=MzE4MDI3"/>
    <hyperlink ref="B3" r:id="rId16" display="https://ssb.winthrop.edu/prod/bwlkosad.P_FacSelectAtypView?xyz=MzIyODY3"/>
    <hyperlink ref="B4" r:id="rId17" display="https://ssb.winthrop.edu/prod/bwlkosad.P_FacSelectAtypView?xyz=MzI2NjI5"/>
    <hyperlink ref="B5" r:id="rId18" display="https://ssb.winthrop.edu/prod/bwlkosad.P_FacSelectAtypView?xyz=MzAyMTI0"/>
    <hyperlink ref="B6" r:id="rId19" display="https://ssb.winthrop.edu/prod/bwlkosad.P_FacSelectAtypView?xyz=MzA3NDk4"/>
    <hyperlink ref="B7" r:id="rId20" display="https://ssb.winthrop.edu/prod/bwlkosad.P_FacSelectAtypView?xyz=MzI4ODQy"/>
    <hyperlink ref="B8" r:id="rId21" display="https://ssb.winthrop.edu/prod/bwlkosad.P_FacSelectAtypView?xyz=MzE1MjE0"/>
    <hyperlink ref="B9" r:id="rId22" display="https://ssb.winthrop.edu/prod/bwlkosad.P_FacSelectAtypView?xyz=MzE1ODU1"/>
    <hyperlink ref="B10" r:id="rId23" display="https://ssb.winthrop.edu/prod/bwlkosad.P_FacSelectAtypView?xyz=MzEzNTY0"/>
    <hyperlink ref="B11" r:id="rId24" display="https://ssb.winthrop.edu/prod/bwlkosad.P_FacSelectAtypView?xyz=MzA5NjIx"/>
    <hyperlink ref="B12" r:id="rId25" display="https://ssb.winthrop.edu/prod/bwlkosad.P_FacSelectAtypView?xyz=MzIzNTc2"/>
    <hyperlink ref="B13" r:id="rId26" display="https://ssb.winthrop.edu/prod/bwlkosad.P_FacSelectAtypView?xyz=MzI2ODA0"/>
    <hyperlink ref="B14" r:id="rId27" display="https://ssb.winthrop.edu/prod/bwlkosad.P_FacSelectAtypView?xyz=MzI4NDIw"/>
    <hyperlink ref="B15" r:id="rId28" display="https://ssb.winthrop.edu/prod/bwlkosad.P_FacSelectAtypView?xyz=MzI5NTI2"/>
    <hyperlink ref="B16" r:id="rId29" display="https://ssb.winthrop.edu/prod/bwlkosad.P_FacSelectAtypView?xyz=MzEwNTQx"/>
    <hyperlink ref="B17" r:id="rId30" display="https://ssb.winthrop.edu/prod/bwlkosad.P_FacSelectAtypView?xyz=MzI0NTIx"/>
    <hyperlink ref="B18" r:id="rId31" display="https://ssb.winthrop.edu/prod/bwlkosad.P_FacSelectAtypView?xyz=MzIyODgw"/>
    <hyperlink ref="I21" r:id="rId32"/>
    <hyperlink ref="I22" r:id="rId33"/>
    <hyperlink ref="I16" r:id="rId34"/>
    <hyperlink ref="I3" r:id="rId35"/>
    <hyperlink ref="I4" r:id="rId36"/>
    <hyperlink ref="I5" r:id="rId37"/>
    <hyperlink ref="I6" r:id="rId38"/>
    <hyperlink ref="I7" r:id="rId39"/>
    <hyperlink ref="I8" r:id="rId40"/>
    <hyperlink ref="I9" r:id="rId41"/>
    <hyperlink ref="I10" r:id="rId42"/>
    <hyperlink ref="I11" r:id="rId43"/>
    <hyperlink ref="I12" r:id="rId44"/>
    <hyperlink ref="I13" r:id="rId45"/>
    <hyperlink ref="I14" r:id="rId46"/>
    <hyperlink ref="I15" r:id="rId47"/>
    <hyperlink ref="I17" r:id="rId48"/>
    <hyperlink ref="I18" r:id="rId49"/>
    <hyperlink ref="I32" r:id="rId50"/>
    <hyperlink ref="I33" r:id="rId51"/>
    <hyperlink ref="I34" r:id="rId52"/>
    <hyperlink ref="I35" r:id="rId53"/>
    <hyperlink ref="I36" r:id="rId54"/>
    <hyperlink ref="I37" r:id="rId55"/>
    <hyperlink ref="I38" r:id="rId56"/>
    <hyperlink ref="I39" r:id="rId57"/>
    <hyperlink ref="I40" r:id="rId58"/>
    <hyperlink ref="I41" r:id="rId59"/>
    <hyperlink ref="I42" r:id="rId60"/>
    <hyperlink ref="I43" r:id="rId61"/>
    <hyperlink ref="I44" r:id="rId62"/>
    <hyperlink ref="I45" r:id="rId63"/>
    <hyperlink ref="I46" r:id="rId64"/>
  </hyperlinks>
  <pageMargins left="0.7" right="0.7" top="0.75" bottom="0.75" header="0.3" footer="0.3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2015S 113-Monday 230</vt:lpstr>
      <vt:lpstr>2015S 113-Wed</vt:lpstr>
      <vt:lpstr>Points</vt:lpstr>
      <vt:lpstr>Sheet1</vt:lpstr>
      <vt:lpstr>Sheet2</vt:lpstr>
      <vt:lpstr>Sheet4</vt:lpstr>
      <vt:lpstr>'2015S 113-Monday 230'!Print_Area</vt:lpstr>
      <vt:lpstr>'2015S 113-Wed'!Print_Area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Quarles, William A.</dc:creator>
  <cp:lastModifiedBy>Quarles, William A.</cp:lastModifiedBy>
  <cp:lastPrinted>2015-08-31T21:27:47Z</cp:lastPrinted>
  <dcterms:created xsi:type="dcterms:W3CDTF">2007-08-26T22:16:44Z</dcterms:created>
  <dcterms:modified xsi:type="dcterms:W3CDTF">2016-02-15T23:02:30Z</dcterms:modified>
</cp:coreProperties>
</file>