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GWA-6BR" sheetId="7" r:id="rId3"/>
  </sheets>
  <definedNames>
    <definedName name="_xlnm.Print_Area" localSheetId="1">Example!$A$1:$N$77</definedName>
    <definedName name="_xlnm.Print_Area" localSheetId="2">'GWA-6BR'!$A$1:$N$79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AH54" i="7"/>
  <c r="AF54" i="7"/>
  <c r="AD54" i="7"/>
  <c r="Z54" i="7"/>
  <c r="X54" i="7"/>
  <c r="V54" i="7"/>
  <c r="T54" i="7"/>
  <c r="R54" i="7"/>
  <c r="P54" i="7"/>
  <c r="AH53" i="7"/>
  <c r="AF53" i="7"/>
  <c r="AD53" i="7"/>
  <c r="Z53" i="7"/>
  <c r="X53" i="7"/>
  <c r="V53" i="7"/>
  <c r="T53" i="7"/>
  <c r="R53" i="7"/>
  <c r="P53" i="7"/>
  <c r="AH52" i="7"/>
  <c r="AF52" i="7"/>
  <c r="AD52" i="7"/>
  <c r="Z52" i="7"/>
  <c r="X52" i="7"/>
  <c r="V52" i="7"/>
  <c r="T52" i="7"/>
  <c r="R52" i="7"/>
  <c r="P52" i="7"/>
  <c r="AH51" i="7"/>
  <c r="AF51" i="7"/>
  <c r="AD51" i="7"/>
  <c r="Z51" i="7"/>
  <c r="X51" i="7"/>
  <c r="V51" i="7"/>
  <c r="T51" i="7"/>
  <c r="R51" i="7"/>
  <c r="P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14" i="7"/>
  <c r="L15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AB36" i="7"/>
  <c r="AB44" i="7"/>
  <c r="AB48" i="7"/>
  <c r="AB40" i="7"/>
  <c r="AB52" i="7"/>
  <c r="L16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41" i="7" l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4" i="4" l="1"/>
  <c r="Y22" i="4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<sst xmlns="http://schemas.openxmlformats.org/spreadsheetml/2006/main" count="592" uniqueCount="276">
  <si>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</si>
  <si>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</si>
  <si>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</si>
  <si>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</si>
  <si>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</si>
  <si>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</si>
  <si>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</si>
  <si>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</si>
  <si>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</si>
  <si>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</si>
  <si>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</si>
  <si>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</si>
  <si>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</si>
  <si>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</si>
  <si>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</si>
  <si>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</si>
  <si>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</si>
  <si>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</si>
  <si>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</si>
  <si>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</si>
  <si>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</si>
  <si>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</si>
  <si>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</si>
  <si>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</si>
  <si>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</si>
  <si>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</si>
  <si>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</si>
  <si>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</si>
  <si>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</si>
  <si>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</si>
  <si>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</si>
  <si>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</si>
  <si>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</si>
  <si>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</si>
  <si>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</si>
  <si>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</si>
  <si>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</si>
  <si>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</si>
  <si>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</si>
  <si>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</si>
  <si>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</si>
  <si>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</si>
  <si>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</si>
  <si>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</si>
  <si>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</si>
  <si>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</si>
  <si>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</si>
  <si>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</si>
  <si>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</si>
  <si>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</si>
  <si>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</si>
  <si>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</si>
  <si>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</si>
  <si>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</si>
  <si>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</si>
  <si>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</si>
  <si>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</si>
  <si>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</si>
  <si>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</si>
  <si>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</si>
  <si>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</si>
  <si>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</si>
  <si>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</si>
  <si>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</si>
  <si>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</si>
  <si>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</si>
  <si>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</si>
  <si>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</si>
  <si>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</si>
  <si>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</si>
  <si>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</si>
  <si>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</si>
  <si>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</si>
  <si>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</si>
  <si>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</si>
  <si>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</si>
  <si>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</si>
  <si>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</si>
  <si>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</si>
  <si>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</si>
  <si>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</si>
  <si>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</si>
  <si>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</si>
  <si>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</si>
  <si>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</si>
  <si>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</si>
  <si>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</si>
  <si>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</si>
  <si>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</si>
  <si>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</si>
  <si>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</si>
  <si>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</si>
  <si>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</si>
  <si>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</si>
  <si>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</si>
  <si>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</si>
  <si>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</si>
  <si>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</si>
  <si>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</si>
  <si>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</si>
  <si>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</si>
  <si>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</si>
  <si>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</si>
  <si>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</si>
  <si>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</si>
  <si>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</si>
  <si>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</si>
  <si>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</si>
  <si>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</si>
  <si>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</si>
  <si>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</si>
  <si>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</si>
  <si>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</si>
  <si>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</si>
  <si>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</si>
  <si>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</si>
  <si>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</si>
  <si>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</si>
  <si>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</si>
  <si>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</si>
  <si>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</si>
  <si>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</si>
  <si>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</si>
  <si>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</si>
  <si>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</si>
  <si>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</si>
  <si>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</si>
  <si>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</si>
  <si>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</si>
  <si>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</si>
  <si>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</si>
  <si>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</si>
  <si>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</si>
  <si>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</si>
  <si>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</si>
  <si>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</si>
  <si>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</si>
  <si>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</si>
  <si>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</si>
  <si>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</si>
  <si>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</si>
  <si>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</si>
  <si>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</si>
  <si>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</si>
  <si>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</si>
  <si>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</si>
  <si>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</si>
  <si>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</si>
  <si>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</si>
  <si>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</si>
  <si>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</si>
  <si>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</si>
  <si>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</si>
  <si>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</si>
  <si>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</si>
  <si>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</si>
  <si>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</si>
  <si>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</si>
  <si>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</si>
  <si>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</si>
  <si>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</si>
  <si>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</si>
  <si>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</si>
  <si>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</si>
  <si>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</si>
  <si>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</si>
  <si>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</si>
  <si>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</si>
  <si>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</si>
  <si>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</si>
  <si>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</si>
  <si>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</si>
  <si>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</si>
  <si>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</si>
  <si>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</si>
  <si>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</si>
  <si>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</si>
  <si>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</si>
  <si>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</si>
  <si>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</si>
  <si>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</si>
  <si>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</si>
  <si>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</si>
  <si>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</si>
  <si>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</si>
  <si>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</si>
  <si>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</si>
  <si>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</si>
  <si>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</si>
  <si>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</si>
  <si>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</si>
  <si>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</si>
  <si>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</si>
  <si>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</si>
  <si>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</si>
  <si>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</si>
  <si>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</si>
  <si>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</si>
  <si>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</si>
  <si>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</si>
  <si>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</si>
  <si>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</si>
  <si>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</si>
  <si>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</si>
  <si>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</si>
  <si>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</si>
  <si>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</si>
  <si>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</si>
  <si>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</si>
  <si>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</si>
  <si>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</si>
  <si>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</si>
  <si>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</si>
  <si>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</si>
  <si>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</si>
  <si>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</si>
  <si>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</si>
  <si>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</si>
  <si>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</si>
  <si>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</si>
  <si>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</si>
  <si>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</si>
  <si>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</si>
  <si>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</si>
  <si>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</si>
  <si>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</si>
  <si>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</si>
  <si>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</si>
  <si>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</si>
  <si>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</si>
  <si>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</si>
  <si>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</si>
  <si>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</si>
  <si>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</si>
  <si>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</si>
  <si>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</si>
  <si>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</si>
  <si>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</si>
  <si>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</si>
  <si>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</si>
  <si>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</si>
  <si>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</si>
  <si>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</si>
  <si>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</si>
  <si>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</si>
  <si>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</si>
  <si>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</si>
  <si>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</si>
  <si>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</si>
  <si>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</si>
  <si>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</si>
  <si>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</si>
  <si>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</si>
  <si>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</si>
  <si>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</si>
  <si>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</si>
  <si>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</si>
  <si>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</si>
  <si>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</si>
  <si>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</si>
  <si>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</si>
  <si>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</si>
  <si>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</si>
  <si>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</si>
  <si>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Buck Steam Station</t>
  </si>
  <si>
    <t>Salisbury,NC</t>
  </si>
  <si>
    <t>7126-16-032A</t>
  </si>
  <si>
    <t>no</t>
  </si>
  <si>
    <t>Jamie T Honeycutt</t>
  </si>
  <si>
    <t>Lindsey Romine</t>
  </si>
  <si>
    <t>Jamie T. Honeycutt/Lindsey Romine</t>
  </si>
  <si>
    <t>16B100463</t>
  </si>
  <si>
    <t>GWA-6BR</t>
  </si>
  <si>
    <t>Storm standdown</t>
  </si>
  <si>
    <t>Used YSI Pro Plus. Unable to maintain flow rate at 100 mL/min</t>
  </si>
  <si>
    <t>partly cloudy/rain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</si>
</sst>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6" fillId="2" borderId="0" xfId="1" applyFont="1" applyFill="1" applyProtection="1"/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6" fillId="4" borderId="5" xfId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right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3" borderId="5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0" xfId="1" applyFont="1" applyBorder="1" applyAlignment="1" applyProtection="1">
      <alignment vertical="center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6" fillId="2" borderId="0" xfId="1" applyFont="1" applyFill="1" applyBorder="1" applyAlignment="1" applyProtection="1">
      <alignment horizontal="left"/>
    </xf>
    <xf numFmtId="0" fontId="5" fillId="0" borderId="16" xfId="1" applyFont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4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3" xfId="1" applyFont="1" applyBorder="1" applyAlignment="1" applyProtection="1">
      <alignment horizontal="right" vertical="center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2" fontId="5" fillId="3" borderId="2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topLeftCell="A33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119</v>
      </c>
      <c r="E3" s="372"/>
      <c r="F3" s="372"/>
      <c r="G3" s="372"/>
      <c r="H3" s="372"/>
      <c r="I3" s="373"/>
      <c r="J3" s="374" t="s">
        <v>49</v>
      </c>
      <c r="K3" s="375"/>
      <c r="L3" s="376">
        <v>42536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120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70.000000000000071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121</v>
      </c>
      <c r="E5" s="336"/>
      <c r="F5" s="336"/>
      <c r="G5" s="336"/>
      <c r="H5" s="336"/>
      <c r="I5" s="264"/>
      <c r="J5" s="337" t="s">
        <v>45</v>
      </c>
      <c r="K5" s="228"/>
      <c r="L5" s="340">
        <v>42536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194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0.46180555555555558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110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195</v>
      </c>
      <c r="E8" s="336"/>
      <c r="F8" s="336"/>
      <c r="G8" s="336"/>
      <c r="H8" s="336"/>
      <c r="I8" s="264"/>
      <c r="J8" s="320" t="s">
        <v>39</v>
      </c>
      <c r="K8" s="321"/>
      <c r="L8" s="13">
        <v>85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/>
      <c r="E9" s="252"/>
      <c r="F9" s="348" t="s">
        <v>82</v>
      </c>
      <c r="G9" s="346"/>
      <c r="H9" s="349"/>
      <c r="I9" s="349"/>
      <c r="J9" s="350" t="s">
        <v>69</v>
      </c>
      <c r="K9" s="351"/>
      <c r="L9" s="352">
        <v>42536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3.2000000000000011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23.9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27.1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36.700000000000003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2.0888100487868142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12.800000000000004</v>
      </c>
      <c r="H15" s="24" t="s">
        <v>36</v>
      </c>
      <c r="I15" s="20"/>
      <c r="J15" s="236" t="s">
        <v>128</v>
      </c>
      <c r="K15" s="237"/>
      <c r="L15" s="23">
        <f>IF(L14="","",L14*3)</f>
        <v>6.2664301463604426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36" t="s">
        <v>129</v>
      </c>
      <c r="K16" s="237"/>
      <c r="L16" s="23">
        <f>IF(L14="","",L14*5)</f>
        <v>10.444050243934072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25</v>
      </c>
      <c r="H20" s="222"/>
      <c r="I20" s="102" t="s">
        <v>84</v>
      </c>
      <c r="J20" s="30">
        <f>IF(B32="","",TEXT(B32,"0\:00")+0)</f>
        <v>0.40277777777777773</v>
      </c>
      <c r="K20" s="31" t="s">
        <v>54</v>
      </c>
      <c r="L20" s="223">
        <f>IF(B58="","",TEXT(B58,"0\:00")+0)</f>
        <v>0.4513888888888889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26.700000000000003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34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36.700000000000003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10.100000000000001</v>
      </c>
      <c r="H23" s="218"/>
      <c r="I23" s="35" t="s">
        <v>36</v>
      </c>
      <c r="J23" s="238" t="s">
        <v>191</v>
      </c>
      <c r="K23" s="239"/>
      <c r="L23" s="3">
        <v>250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26.424999999999997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31.700000000000003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3.6191571211309577</v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180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99" t="s">
        <v>151</v>
      </c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99"/>
      <c r="M34" s="300"/>
      <c r="N34" s="43"/>
      <c r="P34" s="301">
        <f t="shared" ref="P34:P56" si="1">IF(G34="","",ABS(G34-G33))</f>
        <v>9.9999999999999645E-2</v>
      </c>
      <c r="Q34" s="301"/>
      <c r="R34" s="298">
        <f t="shared" ref="R34:R56" si="2">IF(H34="","",ABS(H34-H33)/AVERAGE(H34,H33))</f>
        <v>0.22222222222222221</v>
      </c>
      <c r="S34" s="298"/>
      <c r="T34" s="304">
        <f t="shared" ref="T34:T56" si="3">IF(I34="","",ABS(I34-I33))</f>
        <v>8.9999999999999858E-2</v>
      </c>
      <c r="U34" s="304"/>
      <c r="V34" s="302">
        <f t="shared" ref="V34:V56" si="4">IF(K34="","",K34)</f>
        <v>750</v>
      </c>
      <c r="W34" s="303"/>
      <c r="X34" s="294">
        <f t="shared" ref="X34:X56" si="5">IF(K34="","",ABS(K34-K33)/AVERAGE(K34,K33))</f>
        <v>0.2857142857142857</v>
      </c>
      <c r="Y34" s="295"/>
      <c r="Z34" s="296">
        <f t="shared" ref="Z34:Z56" si="6">IF(E34="","",E34-$G$13)</f>
        <v>0.39000000000000057</v>
      </c>
      <c r="AA34" s="297"/>
      <c r="AB34" s="298">
        <f>IF($G$23="Unknown","",IF(E34="","",(E34-$G$13)/$G$23))</f>
        <v>3.8613861386138662E-2</v>
      </c>
      <c r="AC34" s="298"/>
      <c r="AD34" s="296">
        <f>IF(E34="",-0.0001,(E33-E34))</f>
        <v>-2.9999999999997584E-2</v>
      </c>
      <c r="AE34" s="297"/>
      <c r="AF34" s="298">
        <f t="shared" ref="AF34:AF56" si="7">IF(F34="","",ABS(F34-F33)/AVERAGE(F34,F33))</f>
        <v>1.2422360248447159E-2</v>
      </c>
      <c r="AG34" s="298"/>
      <c r="AH34" s="298">
        <f>IF(J34="","",ABS(J34-J33)/AVERAGE(J34,J33))</f>
        <v>3.7916757463499748E-2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99"/>
      <c r="M35" s="300"/>
      <c r="N35" s="43"/>
      <c r="P35" s="301">
        <f>IF(G35="","",ABS(G35-G34))</f>
        <v>0.17999999999999972</v>
      </c>
      <c r="Q35" s="301"/>
      <c r="R35" s="298">
        <f t="shared" si="2"/>
        <v>0.18181818181818182</v>
      </c>
      <c r="S35" s="298"/>
      <c r="T35" s="304">
        <f t="shared" si="3"/>
        <v>0.20000000000000018</v>
      </c>
      <c r="U35" s="304"/>
      <c r="V35" s="302">
        <f t="shared" si="4"/>
        <v>600</v>
      </c>
      <c r="W35" s="303"/>
      <c r="X35" s="294">
        <f t="shared" si="5"/>
        <v>0.22222222222222221</v>
      </c>
      <c r="Y35" s="295"/>
      <c r="Z35" s="296">
        <f t="shared" si="6"/>
        <v>0.40000000000000213</v>
      </c>
      <c r="AA35" s="297"/>
      <c r="AB35" s="298">
        <f t="shared" ref="AB35:AB56" si="8">IF($G$23="Unknown","",IF(E35="","",(E35-$G$13)/$G$23))</f>
        <v>3.9603960396039813E-2</v>
      </c>
      <c r="AC35" s="298"/>
      <c r="AD35" s="296">
        <f t="shared" ref="AD35:AD43" si="9">IF(E35="",-0.0001,(E34-E35))</f>
        <v>-1.0000000000001563E-2</v>
      </c>
      <c r="AE35" s="297"/>
      <c r="AF35" s="298">
        <f t="shared" si="7"/>
        <v>1.2578616352201213E-2</v>
      </c>
      <c r="AG35" s="298"/>
      <c r="AH35" s="298">
        <f t="shared" ref="AH35:AH43" si="10">IF(J35="","",ABS(J35-J34)/AVERAGE(J35,J34))</f>
        <v>0.20092886824737224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5"/>
      <c r="M36" s="306"/>
      <c r="N36" s="43"/>
      <c r="P36" s="301">
        <f t="shared" si="1"/>
        <v>0.32000000000000028</v>
      </c>
      <c r="Q36" s="301"/>
      <c r="R36" s="298">
        <f t="shared" si="2"/>
        <v>0.10526315789473684</v>
      </c>
      <c r="S36" s="298"/>
      <c r="T36" s="304">
        <f t="shared" si="3"/>
        <v>1.0999999999999996</v>
      </c>
      <c r="U36" s="304"/>
      <c r="V36" s="302">
        <f t="shared" si="4"/>
        <v>400</v>
      </c>
      <c r="W36" s="303"/>
      <c r="X36" s="294">
        <f t="shared" si="5"/>
        <v>0.4</v>
      </c>
      <c r="Y36" s="295"/>
      <c r="Z36" s="296">
        <f t="shared" si="6"/>
        <v>0.45000000000000284</v>
      </c>
      <c r="AA36" s="297"/>
      <c r="AB36" s="298">
        <f t="shared" si="8"/>
        <v>4.455445544554483E-2</v>
      </c>
      <c r="AC36" s="298"/>
      <c r="AD36" s="296">
        <f t="shared" si="9"/>
        <v>-5.0000000000000711E-2</v>
      </c>
      <c r="AE36" s="297"/>
      <c r="AF36" s="298">
        <f t="shared" si="7"/>
        <v>6.3492063492064394E-3</v>
      </c>
      <c r="AG36" s="298"/>
      <c r="AH36" s="298">
        <f t="shared" si="10"/>
        <v>5.5865921787709494E-2</v>
      </c>
      <c r="AI36" s="298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99"/>
      <c r="M37" s="300"/>
      <c r="N37" s="43"/>
      <c r="P37" s="301">
        <f t="shared" si="1"/>
        <v>0.19000000000000039</v>
      </c>
      <c r="Q37" s="301"/>
      <c r="R37" s="298">
        <f t="shared" si="2"/>
        <v>0.11764705882352941</v>
      </c>
      <c r="S37" s="298"/>
      <c r="T37" s="304">
        <f t="shared" si="3"/>
        <v>0.20000000000000018</v>
      </c>
      <c r="U37" s="304"/>
      <c r="V37" s="302">
        <f t="shared" si="4"/>
        <v>100</v>
      </c>
      <c r="W37" s="303"/>
      <c r="X37" s="294">
        <f t="shared" si="5"/>
        <v>1.2</v>
      </c>
      <c r="Y37" s="295"/>
      <c r="Z37" s="296">
        <f t="shared" si="6"/>
        <v>0.47000000000000242</v>
      </c>
      <c r="AA37" s="297"/>
      <c r="AB37" s="298">
        <f t="shared" si="8"/>
        <v>4.653465346534677E-2</v>
      </c>
      <c r="AC37" s="298"/>
      <c r="AD37" s="296">
        <f t="shared" si="9"/>
        <v>-1.9999999999999574E-2</v>
      </c>
      <c r="AE37" s="297"/>
      <c r="AF37" s="298">
        <f t="shared" si="7"/>
        <v>3.1796502384738132E-3</v>
      </c>
      <c r="AG37" s="298"/>
      <c r="AH37" s="298">
        <f t="shared" si="10"/>
        <v>5.3097345132743362E-2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99"/>
      <c r="M38" s="300"/>
      <c r="N38" s="43"/>
      <c r="P38" s="301">
        <f t="shared" si="1"/>
        <v>0</v>
      </c>
      <c r="Q38" s="301"/>
      <c r="R38" s="298">
        <f t="shared" si="2"/>
        <v>0.2857142857142857</v>
      </c>
      <c r="S38" s="298"/>
      <c r="T38" s="304">
        <f t="shared" si="3"/>
        <v>0.20000000000000018</v>
      </c>
      <c r="U38" s="304"/>
      <c r="V38" s="302">
        <f t="shared" si="4"/>
        <v>70</v>
      </c>
      <c r="W38" s="303"/>
      <c r="X38" s="294">
        <f t="shared" si="5"/>
        <v>0.35294117647058826</v>
      </c>
      <c r="Y38" s="295"/>
      <c r="Z38" s="296">
        <f t="shared" si="6"/>
        <v>0.5</v>
      </c>
      <c r="AA38" s="297"/>
      <c r="AB38" s="298">
        <f t="shared" si="8"/>
        <v>4.95049504950495E-2</v>
      </c>
      <c r="AC38" s="298"/>
      <c r="AD38" s="296">
        <f t="shared" si="9"/>
        <v>-2.9999999999997584E-2</v>
      </c>
      <c r="AE38" s="297"/>
      <c r="AF38" s="298">
        <f t="shared" si="7"/>
        <v>7.0086014654348154E-3</v>
      </c>
      <c r="AG38" s="298"/>
      <c r="AH38" s="298">
        <f t="shared" si="10"/>
        <v>2.4539877300613498E-2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99"/>
      <c r="M39" s="300"/>
      <c r="N39" s="43"/>
      <c r="P39" s="301">
        <f t="shared" si="1"/>
        <v>0</v>
      </c>
      <c r="Q39" s="301"/>
      <c r="R39" s="298">
        <f t="shared" si="2"/>
        <v>0.2857142857142857</v>
      </c>
      <c r="S39" s="298"/>
      <c r="T39" s="304">
        <f t="shared" si="3"/>
        <v>0.19999999999999929</v>
      </c>
      <c r="U39" s="304"/>
      <c r="V39" s="302">
        <f t="shared" si="4"/>
        <v>20</v>
      </c>
      <c r="W39" s="303"/>
      <c r="X39" s="294">
        <f t="shared" si="5"/>
        <v>1.1111111111111112</v>
      </c>
      <c r="Y39" s="295"/>
      <c r="Z39" s="296">
        <f t="shared" si="6"/>
        <v>0.53000000000000114</v>
      </c>
      <c r="AA39" s="297"/>
      <c r="AB39" s="298">
        <f t="shared" si="8"/>
        <v>5.2475247524752577E-2</v>
      </c>
      <c r="AC39" s="298"/>
      <c r="AD39" s="296">
        <f t="shared" si="9"/>
        <v>-3.0000000000001137E-2</v>
      </c>
      <c r="AE39" s="297"/>
      <c r="AF39" s="298">
        <f t="shared" si="7"/>
        <v>6.414368184733895E-3</v>
      </c>
      <c r="AG39" s="298"/>
      <c r="AH39" s="298">
        <f t="shared" si="10"/>
        <v>1.8461538461538463E-2</v>
      </c>
      <c r="AI39" s="298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99"/>
      <c r="M40" s="300"/>
      <c r="N40" s="43"/>
      <c r="P40" s="301">
        <f t="shared" si="1"/>
        <v>0</v>
      </c>
      <c r="Q40" s="301"/>
      <c r="R40" s="298">
        <f t="shared" si="2"/>
        <v>0.13523131672597871</v>
      </c>
      <c r="S40" s="298"/>
      <c r="T40" s="304">
        <f t="shared" si="3"/>
        <v>0.10000000000000053</v>
      </c>
      <c r="U40" s="304"/>
      <c r="V40" s="302">
        <f t="shared" si="4"/>
        <v>9.6</v>
      </c>
      <c r="W40" s="303"/>
      <c r="X40" s="294">
        <f t="shared" si="5"/>
        <v>0.70270270270270274</v>
      </c>
      <c r="Y40" s="295"/>
      <c r="Z40" s="296">
        <f t="shared" si="6"/>
        <v>0.52000000000000313</v>
      </c>
      <c r="AA40" s="297"/>
      <c r="AB40" s="298">
        <f t="shared" si="8"/>
        <v>5.1485148514851788E-2</v>
      </c>
      <c r="AC40" s="298"/>
      <c r="AD40" s="296">
        <f t="shared" si="9"/>
        <v>9.9999999999980105E-3</v>
      </c>
      <c r="AE40" s="297"/>
      <c r="AF40" s="298">
        <f>IF(F40="","",ABS(F40-F39)/AVERAGE(F40,F39))</f>
        <v>1.5564202334630248E-2</v>
      </c>
      <c r="AG40" s="298"/>
      <c r="AH40" s="298">
        <f t="shared" si="10"/>
        <v>0</v>
      </c>
      <c r="AI40" s="298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99"/>
      <c r="M41" s="300"/>
      <c r="N41" s="43"/>
      <c r="P41" s="301">
        <f t="shared" si="1"/>
        <v>0</v>
      </c>
      <c r="Q41" s="301"/>
      <c r="R41" s="298">
        <f t="shared" si="2"/>
        <v>0</v>
      </c>
      <c r="S41" s="298"/>
      <c r="T41" s="304">
        <f t="shared" si="3"/>
        <v>9.9999999999999645E-2</v>
      </c>
      <c r="U41" s="304"/>
      <c r="V41" s="302">
        <f t="shared" si="4"/>
        <v>9.9</v>
      </c>
      <c r="W41" s="303"/>
      <c r="X41" s="294">
        <f t="shared" si="5"/>
        <v>3.0769230769230844E-2</v>
      </c>
      <c r="Y41" s="295"/>
      <c r="Z41" s="296">
        <f t="shared" si="6"/>
        <v>0.51000000000000156</v>
      </c>
      <c r="AA41" s="297"/>
      <c r="AB41" s="298">
        <f t="shared" si="8"/>
        <v>5.0495049504950644E-2</v>
      </c>
      <c r="AC41" s="298"/>
      <c r="AD41" s="296">
        <f t="shared" si="9"/>
        <v>1.0000000000001563E-2</v>
      </c>
      <c r="AE41" s="297"/>
      <c r="AF41" s="298">
        <f t="shared" si="7"/>
        <v>3.273322422258639E-3</v>
      </c>
      <c r="AG41" s="298"/>
      <c r="AH41" s="298">
        <f t="shared" si="10"/>
        <v>0</v>
      </c>
      <c r="AI41" s="298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99"/>
      <c r="M42" s="300"/>
      <c r="N42" s="43"/>
      <c r="P42" s="301">
        <f t="shared" si="1"/>
        <v>0</v>
      </c>
      <c r="Q42" s="301"/>
      <c r="R42" s="298">
        <f t="shared" si="2"/>
        <v>0</v>
      </c>
      <c r="S42" s="298"/>
      <c r="T42" s="304">
        <f t="shared" si="3"/>
        <v>0.10000000000000053</v>
      </c>
      <c r="U42" s="304"/>
      <c r="V42" s="302">
        <f t="shared" si="4"/>
        <v>8.99</v>
      </c>
      <c r="W42" s="303"/>
      <c r="X42" s="294">
        <f t="shared" si="5"/>
        <v>9.6347273689782964E-2</v>
      </c>
      <c r="Y42" s="295"/>
      <c r="Z42" s="296">
        <f t="shared" si="6"/>
        <v>0.5</v>
      </c>
      <c r="AA42" s="297"/>
      <c r="AB42" s="298">
        <f t="shared" si="8"/>
        <v>4.95049504950495E-2</v>
      </c>
      <c r="AC42" s="298"/>
      <c r="AD42" s="296">
        <f t="shared" si="9"/>
        <v>1.0000000000001563E-2</v>
      </c>
      <c r="AE42" s="297"/>
      <c r="AF42" s="298">
        <f t="shared" si="7"/>
        <v>6.5595277140044516E-4</v>
      </c>
      <c r="AG42" s="298"/>
      <c r="AH42" s="298">
        <f t="shared" si="10"/>
        <v>0</v>
      </c>
      <c r="AI42" s="298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99" t="s">
        <v>112</v>
      </c>
      <c r="M43" s="300"/>
      <c r="N43" s="43"/>
      <c r="P43" s="301">
        <f t="shared" si="1"/>
        <v>0</v>
      </c>
      <c r="Q43" s="301"/>
      <c r="R43" s="298">
        <f t="shared" si="2"/>
        <v>3.3635187580853744E-2</v>
      </c>
      <c r="S43" s="298"/>
      <c r="T43" s="304">
        <f t="shared" si="3"/>
        <v>0</v>
      </c>
      <c r="U43" s="304"/>
      <c r="V43" s="302">
        <f t="shared" si="4"/>
        <v>8.82</v>
      </c>
      <c r="W43" s="303"/>
      <c r="X43" s="294">
        <f t="shared" si="5"/>
        <v>1.9090398652442438E-2</v>
      </c>
      <c r="Y43" s="295"/>
      <c r="Z43" s="296">
        <f t="shared" si="6"/>
        <v>0.10000000000000142</v>
      </c>
      <c r="AA43" s="297"/>
      <c r="AB43" s="298">
        <f t="shared" si="8"/>
        <v>9.9009900990100399E-3</v>
      </c>
      <c r="AC43" s="298"/>
      <c r="AD43" s="296">
        <f t="shared" si="9"/>
        <v>0.39999999999999858</v>
      </c>
      <c r="AE43" s="297"/>
      <c r="AF43" s="298">
        <f t="shared" si="7"/>
        <v>6.5638332786345835E-4</v>
      </c>
      <c r="AG43" s="298"/>
      <c r="AH43" s="298">
        <f t="shared" si="10"/>
        <v>0</v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ref="AH44:AH56" si="11">IF(J44="","",ABS(J44-J43)/AVERAGE(J44,J43))</f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2">IF(E45="",-0.0001,(E44-E45))</f>
        <v>-1E-4</v>
      </c>
      <c r="AE45" s="297"/>
      <c r="AF45" s="294" t="str">
        <f t="shared" si="7"/>
        <v/>
      </c>
      <c r="AG45" s="295"/>
      <c r="AH45" s="298" t="str">
        <f t="shared" si="11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2"/>
        <v>-1E-4</v>
      </c>
      <c r="AE46" s="297"/>
      <c r="AF46" s="298" t="str">
        <f t="shared" si="7"/>
        <v/>
      </c>
      <c r="AG46" s="298"/>
      <c r="AH46" s="298" t="str">
        <f t="shared" si="11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2"/>
        <v>-1E-4</v>
      </c>
      <c r="AE47" s="297"/>
      <c r="AF47" s="298" t="str">
        <f t="shared" si="7"/>
        <v/>
      </c>
      <c r="AG47" s="298"/>
      <c r="AH47" s="298" t="str">
        <f t="shared" si="11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2"/>
        <v>-1E-4</v>
      </c>
      <c r="AE48" s="297"/>
      <c r="AF48" s="298" t="str">
        <f t="shared" si="7"/>
        <v/>
      </c>
      <c r="AG48" s="298"/>
      <c r="AH48" s="298" t="str">
        <f t="shared" si="11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2"/>
        <v>-1E-4</v>
      </c>
      <c r="AE49" s="297"/>
      <c r="AF49" s="298" t="str">
        <f t="shared" si="7"/>
        <v/>
      </c>
      <c r="AG49" s="298"/>
      <c r="AH49" s="298" t="str">
        <f t="shared" si="11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2"/>
        <v>-1E-4</v>
      </c>
      <c r="AE50" s="297"/>
      <c r="AF50" s="298" t="str">
        <f t="shared" si="7"/>
        <v/>
      </c>
      <c r="AG50" s="298"/>
      <c r="AH50" s="298" t="str">
        <f t="shared" si="11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2"/>
        <v>-1E-4</v>
      </c>
      <c r="AE51" s="297"/>
      <c r="AF51" s="298" t="str">
        <f t="shared" si="7"/>
        <v/>
      </c>
      <c r="AG51" s="298"/>
      <c r="AH51" s="298" t="str">
        <f t="shared" si="11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2"/>
        <v>-1E-4</v>
      </c>
      <c r="AE52" s="297"/>
      <c r="AF52" s="298" t="str">
        <f t="shared" si="7"/>
        <v/>
      </c>
      <c r="AG52" s="298"/>
      <c r="AH52" s="298" t="str">
        <f t="shared" si="11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2"/>
        <v>-1E-4</v>
      </c>
      <c r="AE53" s="297"/>
      <c r="AF53" s="298" t="str">
        <f t="shared" si="7"/>
        <v/>
      </c>
      <c r="AG53" s="298"/>
      <c r="AH53" s="298" t="str">
        <f t="shared" si="11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2"/>
        <v>-1E-4</v>
      </c>
      <c r="AE54" s="297"/>
      <c r="AF54" s="298" t="str">
        <f t="shared" si="7"/>
        <v/>
      </c>
      <c r="AG54" s="298"/>
      <c r="AH54" s="298" t="str">
        <f t="shared" si="11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2"/>
        <v>-1E-4</v>
      </c>
      <c r="AE55" s="297"/>
      <c r="AF55" s="298" t="str">
        <f t="shared" si="7"/>
        <v/>
      </c>
      <c r="AG55" s="298"/>
      <c r="AH55" s="298" t="str">
        <f t="shared" si="11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2"/>
        <v>-1E-4</v>
      </c>
      <c r="AE56" s="297"/>
      <c r="AF56" s="298" t="str">
        <f t="shared" si="7"/>
        <v/>
      </c>
      <c r="AG56" s="298"/>
      <c r="AH56" s="298" t="str">
        <f t="shared" si="11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15" t="s">
        <v>67</v>
      </c>
      <c r="D60" s="229" t="s">
        <v>25</v>
      </c>
      <c r="E60" s="229"/>
      <c r="F60" s="266" t="s">
        <v>66</v>
      </c>
      <c r="G60" s="267"/>
      <c r="H60" s="268"/>
      <c r="I60" s="12">
        <v>1105</v>
      </c>
      <c r="J60" s="269" t="s">
        <v>107</v>
      </c>
      <c r="K60" s="270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24" t="s">
        <v>102</v>
      </c>
      <c r="E64" s="124" t="s">
        <v>103</v>
      </c>
      <c r="F64" s="282" t="s">
        <v>122</v>
      </c>
      <c r="G64" s="283"/>
      <c r="H64" s="280" t="s">
        <v>32</v>
      </c>
      <c r="I64" s="281"/>
      <c r="J64" s="124" t="s">
        <v>102</v>
      </c>
      <c r="K64" s="124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.75" customHeight="1" x14ac:dyDescent="0.25">
      <c r="A65" s="275"/>
      <c r="B65" s="276" t="s">
        <v>186</v>
      </c>
      <c r="C65" s="222"/>
      <c r="D65" s="100">
        <v>3</v>
      </c>
      <c r="E65" s="100" t="s">
        <v>159</v>
      </c>
      <c r="F65" s="229" t="s">
        <v>60</v>
      </c>
      <c r="G65" s="277"/>
      <c r="H65" s="276" t="s">
        <v>16</v>
      </c>
      <c r="I65" s="222"/>
      <c r="J65" s="100">
        <v>3</v>
      </c>
      <c r="K65" s="100" t="s">
        <v>156</v>
      </c>
      <c r="L65" s="229" t="s">
        <v>13</v>
      </c>
      <c r="M65" s="277"/>
      <c r="N65" s="225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233" t="s">
        <v>86</v>
      </c>
      <c r="BR65" s="233"/>
      <c r="BS65" s="233"/>
      <c r="BT65" s="233"/>
      <c r="BU65" s="233"/>
      <c r="BV65" s="233"/>
      <c r="BW65" s="233"/>
      <c r="BX65" s="77" t="s">
        <v>21</v>
      </c>
      <c r="BY65" s="278" t="s">
        <v>11</v>
      </c>
      <c r="BZ65" s="279"/>
      <c r="CA65" s="233" t="s">
        <v>19</v>
      </c>
      <c r="CB65" s="233"/>
      <c r="CC65" s="233"/>
    </row>
    <row r="66" spans="1:81" ht="15" customHeight="1" x14ac:dyDescent="0.25">
      <c r="A66" s="275"/>
      <c r="B66" s="276" t="s">
        <v>167</v>
      </c>
      <c r="C66" s="222"/>
      <c r="D66" s="100">
        <v>1</v>
      </c>
      <c r="E66" s="100" t="s">
        <v>134</v>
      </c>
      <c r="F66" s="229" t="s">
        <v>104</v>
      </c>
      <c r="G66" s="277"/>
      <c r="H66" s="276" t="s">
        <v>3</v>
      </c>
      <c r="I66" s="222"/>
      <c r="J66" s="100">
        <v>3</v>
      </c>
      <c r="K66" s="100" t="s">
        <v>135</v>
      </c>
      <c r="L66" s="229" t="s">
        <v>13</v>
      </c>
      <c r="M66" s="277"/>
      <c r="N66" s="225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233" t="s">
        <v>87</v>
      </c>
      <c r="BR66" s="233"/>
      <c r="BS66" s="233"/>
      <c r="BT66" s="233"/>
      <c r="BU66" s="233"/>
      <c r="BV66" s="233"/>
      <c r="BW66" s="233"/>
      <c r="BX66" s="77" t="s">
        <v>21</v>
      </c>
      <c r="BY66" s="278" t="s">
        <v>7</v>
      </c>
      <c r="BZ66" s="279"/>
      <c r="CA66" s="233" t="s">
        <v>19</v>
      </c>
      <c r="CB66" s="233"/>
      <c r="CC66" s="233"/>
    </row>
    <row r="67" spans="1:81" ht="15" customHeight="1" x14ac:dyDescent="0.25">
      <c r="A67" s="275"/>
      <c r="B67" s="276" t="s">
        <v>170</v>
      </c>
      <c r="C67" s="222"/>
      <c r="D67" s="100">
        <v>3</v>
      </c>
      <c r="E67" s="100" t="s">
        <v>133</v>
      </c>
      <c r="F67" s="229" t="s">
        <v>13</v>
      </c>
      <c r="G67" s="277"/>
      <c r="H67" s="276" t="s">
        <v>165</v>
      </c>
      <c r="I67" s="222"/>
      <c r="J67" s="100">
        <v>1</v>
      </c>
      <c r="K67" s="100" t="s">
        <v>135</v>
      </c>
      <c r="L67" s="229" t="s">
        <v>74</v>
      </c>
      <c r="M67" s="277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284" t="s">
        <v>88</v>
      </c>
      <c r="BR67" s="285"/>
      <c r="BS67" s="285"/>
      <c r="BT67" s="285"/>
      <c r="BU67" s="285"/>
      <c r="BV67" s="285"/>
      <c r="BW67" s="286"/>
      <c r="BX67" s="77" t="s">
        <v>17</v>
      </c>
      <c r="BY67" s="287" t="s">
        <v>7</v>
      </c>
      <c r="BZ67" s="278"/>
      <c r="CA67" s="233" t="s">
        <v>19</v>
      </c>
      <c r="CB67" s="233"/>
      <c r="CC67" s="233"/>
    </row>
    <row r="68" spans="1:81" ht="15" customHeight="1" x14ac:dyDescent="0.25">
      <c r="A68" s="275"/>
      <c r="B68" s="257"/>
      <c r="C68" s="258"/>
      <c r="D68" s="9"/>
      <c r="E68" s="9"/>
      <c r="F68" s="259"/>
      <c r="G68" s="260"/>
      <c r="H68" s="261"/>
      <c r="I68" s="262"/>
      <c r="J68" s="96"/>
      <c r="K68" s="96"/>
      <c r="L68" s="263"/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275"/>
      <c r="B69" s="247"/>
      <c r="C69" s="248"/>
      <c r="D69" s="10"/>
      <c r="E69" s="117"/>
      <c r="F69" s="249"/>
      <c r="G69" s="250"/>
      <c r="H69" s="251"/>
      <c r="I69" s="252"/>
      <c r="J69" s="97"/>
      <c r="K69" s="118"/>
      <c r="L69" s="253"/>
      <c r="M69" s="254"/>
      <c r="N69" s="225"/>
      <c r="Q69" s="78"/>
      <c r="S69" s="78"/>
      <c r="T69" s="78"/>
      <c r="BQ69" s="233" t="s">
        <v>89</v>
      </c>
      <c r="BR69" s="233"/>
      <c r="BS69" s="233"/>
      <c r="BT69" s="233"/>
      <c r="BU69" s="233"/>
      <c r="BV69" s="233"/>
      <c r="BW69" s="233"/>
      <c r="BX69" s="77" t="s">
        <v>21</v>
      </c>
      <c r="BY69" s="278" t="s">
        <v>11</v>
      </c>
      <c r="BZ69" s="279"/>
      <c r="CA69" s="233" t="s">
        <v>74</v>
      </c>
      <c r="CB69" s="233"/>
      <c r="CC69" s="233"/>
    </row>
    <row r="70" spans="1:81" ht="9.9499999999999993" customHeight="1" thickBot="1" x14ac:dyDescent="0.3">
      <c r="A70" s="194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6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241"/>
      <c r="C72" s="241"/>
      <c r="D72" s="241"/>
      <c r="E72" s="242"/>
      <c r="F72" s="243"/>
      <c r="G72" s="243"/>
      <c r="H72" s="243"/>
      <c r="I72" s="243"/>
      <c r="J72" s="243"/>
      <c r="K72" s="244"/>
      <c r="L72" s="255" t="str">
        <f ca="1">IF(B72="","",NOW())</f>
        <v/>
      </c>
      <c r="M72" s="255"/>
      <c r="N72" s="82"/>
    </row>
    <row r="73" spans="1:81" ht="45" customHeight="1" x14ac:dyDescent="0.25">
      <c r="A73" s="147" t="s">
        <v>18</v>
      </c>
      <c r="B73" s="245"/>
      <c r="C73" s="245"/>
      <c r="D73" s="245"/>
      <c r="E73" s="242"/>
      <c r="F73" s="246"/>
      <c r="G73" s="246"/>
      <c r="H73" s="246"/>
      <c r="I73" s="246"/>
      <c r="J73" s="246"/>
      <c r="K73" s="244"/>
      <c r="L73" s="256" t="str">
        <f ca="1">IF(B73="","",NOW())</f>
        <v/>
      </c>
      <c r="M73" s="256"/>
      <c r="N73" s="82"/>
    </row>
    <row r="74" spans="1:81" ht="9" customHeight="1" x14ac:dyDescent="0.25">
      <c r="A74" s="83"/>
      <c r="B74" s="84"/>
      <c r="C74" s="84"/>
      <c r="D74" s="234"/>
      <c r="E74" s="234"/>
      <c r="F74" s="234"/>
      <c r="G74" s="234"/>
      <c r="H74" s="234"/>
      <c r="I74" s="234"/>
      <c r="J74" s="234"/>
      <c r="K74" s="234"/>
      <c r="L74" s="234"/>
      <c r="M74" s="85"/>
      <c r="N74" s="86"/>
    </row>
    <row r="75" spans="1:81" ht="15" customHeight="1" x14ac:dyDescent="0.25">
      <c r="A75" s="148" t="s">
        <v>56</v>
      </c>
      <c r="B75" s="184" t="s">
        <v>100</v>
      </c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5"/>
    </row>
    <row r="76" spans="1:81" ht="15" customHeight="1" thickBot="1" x14ac:dyDescent="0.3">
      <c r="A76" s="87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7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235">
        <v>42607.34375</v>
      </c>
      <c r="M77" s="235"/>
      <c r="N77" s="235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sqref="A1:J2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264</v>
      </c>
      <c r="E3" s="372"/>
      <c r="F3" s="372"/>
      <c r="G3" s="372"/>
      <c r="H3" s="372"/>
      <c r="I3" s="373"/>
      <c r="J3" s="374" t="s">
        <v>49</v>
      </c>
      <c r="K3" s="375"/>
      <c r="L3" s="376">
        <v>42641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265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94.999999999999986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266</v>
      </c>
      <c r="E5" s="336"/>
      <c r="F5" s="336"/>
      <c r="G5" s="336"/>
      <c r="H5" s="336"/>
      <c r="I5" s="264"/>
      <c r="J5" s="337" t="s">
        <v>45</v>
      </c>
      <c r="K5" s="228"/>
      <c r="L5" s="340">
        <v>42641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272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0.71875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275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270</v>
      </c>
      <c r="E8" s="336"/>
      <c r="F8" s="336"/>
      <c r="G8" s="336"/>
      <c r="H8" s="336"/>
      <c r="I8" s="264"/>
      <c r="J8" s="320" t="s">
        <v>39</v>
      </c>
      <c r="K8" s="321"/>
      <c r="L8" s="13">
        <v>75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 t="s">
        <v>271</v>
      </c>
      <c r="E9" s="252"/>
      <c r="F9" s="348" t="s">
        <v>82</v>
      </c>
      <c r="G9" s="346"/>
      <c r="H9" s="349">
        <v>24745</v>
      </c>
      <c r="I9" s="349"/>
      <c r="J9" s="350" t="s">
        <v>69</v>
      </c>
      <c r="K9" s="351"/>
      <c r="L9" s="352">
        <v>42641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14.72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42.12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56.839999999999996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101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9.608526224419343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58.88</v>
      </c>
      <c r="H15" s="24" t="s">
        <v>36</v>
      </c>
      <c r="I15" s="20"/>
      <c r="J15" s="236" t="s">
        <v>128</v>
      </c>
      <c r="K15" s="237"/>
      <c r="L15" s="23">
        <f>IF(L14="","",L14*3)</f>
        <v>28.825578673258029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5</v>
      </c>
      <c r="E16" s="24" t="s">
        <v>36</v>
      </c>
      <c r="F16" s="153" t="s">
        <v>130</v>
      </c>
      <c r="G16" s="168">
        <v>3</v>
      </c>
      <c r="H16" s="28" t="s">
        <v>207</v>
      </c>
      <c r="I16" s="20"/>
      <c r="J16" s="236" t="s">
        <v>129</v>
      </c>
      <c r="K16" s="237"/>
      <c r="L16" s="23">
        <f>IF(L14="","",L14*5)</f>
        <v>48.042631122096715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24</v>
      </c>
      <c r="H20" s="222"/>
      <c r="I20" s="153" t="s">
        <v>84</v>
      </c>
      <c r="J20" s="30">
        <f>IF(B32="","",TEXT(B32,"0\:00")+0)</f>
        <v>0.64930555555555558</v>
      </c>
      <c r="K20" s="31" t="s">
        <v>54</v>
      </c>
      <c r="L20" s="223">
        <f>IF(B58="","",TEXT(B58,"0\:00")+0)</f>
        <v>0.71527777777777779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96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99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101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56.88</v>
      </c>
      <c r="H23" s="218"/>
      <c r="I23" s="35" t="s">
        <v>36</v>
      </c>
      <c r="J23" s="238" t="s">
        <v>191</v>
      </c>
      <c r="K23" s="239"/>
      <c r="L23" s="3">
        <v>250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56.339999999999996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98.5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3.368193671125518</v>
      </c>
      <c r="H25" s="205"/>
      <c r="I25" s="37" t="s">
        <v>28</v>
      </c>
      <c r="J25" s="324" t="s">
        <v>274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100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267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1535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1540</v>
      </c>
      <c r="C33" s="64">
        <f>IF(D33="","",(D33*((S91-S90)*60*24))/3785.41178)</f>
        <v>0.33021506579661869</v>
      </c>
      <c r="D33" s="4">
        <v>250</v>
      </c>
      <c r="E33" s="5">
        <v>45.56</v>
      </c>
      <c r="F33" s="15">
        <v>17.8</v>
      </c>
      <c r="G33" s="6">
        <v>7.6</v>
      </c>
      <c r="H33" s="7">
        <v>1183</v>
      </c>
      <c r="I33" s="15">
        <v>7.5</v>
      </c>
      <c r="J33" s="4">
        <v>-127</v>
      </c>
      <c r="K33" s="6">
        <v>26.9</v>
      </c>
      <c r="L33" s="299"/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1545</v>
      </c>
      <c r="C34" s="64">
        <f t="shared" ref="C34:C56" si="0">IF(D34="","",(D34*((S92-S91)*60*24))/3785.41178+C33)</f>
        <v>0.46230109211526615</v>
      </c>
      <c r="D34" s="4">
        <v>100</v>
      </c>
      <c r="E34" s="5">
        <v>46.33</v>
      </c>
      <c r="F34" s="15">
        <v>19.3</v>
      </c>
      <c r="G34" s="6">
        <v>7.6</v>
      </c>
      <c r="H34" s="7">
        <v>1183</v>
      </c>
      <c r="I34" s="15">
        <v>7</v>
      </c>
      <c r="J34" s="4">
        <v>-134</v>
      </c>
      <c r="K34" s="6">
        <v>18.8</v>
      </c>
      <c r="L34" s="299"/>
      <c r="M34" s="300"/>
      <c r="N34" s="43"/>
      <c r="P34" s="301">
        <f t="shared" ref="P34:P56" si="1">IF(G34="","",ABS(G34-G33))</f>
        <v>0</v>
      </c>
      <c r="Q34" s="301"/>
      <c r="R34" s="298">
        <f t="shared" ref="R34:R56" si="2">IF(H34="","",ABS(H34-H33)/AVERAGE(H34,H33))</f>
        <v>0</v>
      </c>
      <c r="S34" s="298"/>
      <c r="T34" s="304">
        <f t="shared" ref="T34:T56" si="3">IF(I34="","",ABS(I34-I33))</f>
        <v>0.5</v>
      </c>
      <c r="U34" s="304"/>
      <c r="V34" s="302">
        <f t="shared" ref="V34:V56" si="4">IF(K34="","",K34)</f>
        <v>18.8</v>
      </c>
      <c r="W34" s="303"/>
      <c r="X34" s="294">
        <f t="shared" ref="X34:X56" si="5">IF(K34="","",ABS(K34-K33)/AVERAGE(K34,K33))</f>
        <v>0.35448577680525151</v>
      </c>
      <c r="Y34" s="295"/>
      <c r="Z34" s="296">
        <f t="shared" ref="Z34:Z56" si="6">IF(E34="","",E34-$G$13)</f>
        <v>4.2100000000000009</v>
      </c>
      <c r="AA34" s="297"/>
      <c r="AB34" s="298">
        <f>IF($G$23="Unknown","",IF(E34="","",(E34-$G$13)/$G$23))</f>
        <v>7.4015471167369909E-2</v>
      </c>
      <c r="AC34" s="298"/>
      <c r="AD34" s="296">
        <f>IF(E34="",-0.0001,(E33-E34))</f>
        <v>-0.76999999999999602</v>
      </c>
      <c r="AE34" s="297"/>
      <c r="AF34" s="298">
        <f t="shared" ref="AF34:AF56" si="7">IF(F34="","",ABS(F34-F33)/AVERAGE(F34,F33))</f>
        <v>8.0862533692722366E-2</v>
      </c>
      <c r="AG34" s="298"/>
      <c r="AH34" s="298">
        <f>IF(J34="","",ABS(J34-J33)/AVERAGE(J34,J33))</f>
        <v>-5.3639846743295021E-2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1550</v>
      </c>
      <c r="C35" s="64">
        <f t="shared" si="0"/>
        <v>0.59438711843391367</v>
      </c>
      <c r="D35" s="4">
        <v>100</v>
      </c>
      <c r="E35" s="5">
        <v>46.6</v>
      </c>
      <c r="F35" s="15">
        <v>19.600000000000001</v>
      </c>
      <c r="G35" s="6">
        <v>7.6</v>
      </c>
      <c r="H35" s="7">
        <v>1182</v>
      </c>
      <c r="I35" s="15">
        <v>6.8</v>
      </c>
      <c r="J35" s="4">
        <v>-130</v>
      </c>
      <c r="K35" s="6">
        <v>15.8</v>
      </c>
      <c r="L35" s="299"/>
      <c r="M35" s="300"/>
      <c r="N35" s="43"/>
      <c r="P35" s="301">
        <f>IF(G35="","",ABS(G35-G34))</f>
        <v>0</v>
      </c>
      <c r="Q35" s="301"/>
      <c r="R35" s="298">
        <f t="shared" si="2"/>
        <v>8.4566596194503166E-4</v>
      </c>
      <c r="S35" s="298"/>
      <c r="T35" s="304">
        <f t="shared" si="3"/>
        <v>0.20000000000000018</v>
      </c>
      <c r="U35" s="304"/>
      <c r="V35" s="302">
        <f t="shared" si="4"/>
        <v>15.8</v>
      </c>
      <c r="W35" s="303"/>
      <c r="X35" s="294">
        <f t="shared" si="5"/>
        <v>0.17341040462427745</v>
      </c>
      <c r="Y35" s="295"/>
      <c r="Z35" s="296">
        <f t="shared" si="6"/>
        <v>4.480000000000004</v>
      </c>
      <c r="AA35" s="297"/>
      <c r="AB35" s="298">
        <f t="shared" ref="AB35:AB56" si="8">IF($G$23="Unknown","",IF(E35="","",(E35-$G$13)/$G$23))</f>
        <v>7.8762306610407937E-2</v>
      </c>
      <c r="AC35" s="298"/>
      <c r="AD35" s="296">
        <f t="shared" ref="AD35:AD43" si="9">IF(E35="",-0.0001,(E34-E35))</f>
        <v>-0.27000000000000313</v>
      </c>
      <c r="AE35" s="297"/>
      <c r="AF35" s="298">
        <f t="shared" si="7"/>
        <v>1.5424164524421628E-2</v>
      </c>
      <c r="AG35" s="298"/>
      <c r="AH35" s="298">
        <f t="shared" ref="AH35:AH56" si="10">IF(J35="","",ABS(J35-J34)/AVERAGE(J35,J34))</f>
        <v>-3.0303030303030304E-2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1555</v>
      </c>
      <c r="C36" s="64">
        <f t="shared" si="0"/>
        <v>0.7264731447525612</v>
      </c>
      <c r="D36" s="4">
        <v>100</v>
      </c>
      <c r="E36" s="5">
        <v>47.43</v>
      </c>
      <c r="F36" s="15">
        <v>19.7</v>
      </c>
      <c r="G36" s="6">
        <v>7.5</v>
      </c>
      <c r="H36" s="7">
        <v>1187</v>
      </c>
      <c r="I36" s="15">
        <v>6.7</v>
      </c>
      <c r="J36" s="8">
        <v>-130</v>
      </c>
      <c r="K36" s="6">
        <v>13.9</v>
      </c>
      <c r="L36" s="305"/>
      <c r="M36" s="306"/>
      <c r="N36" s="43"/>
      <c r="P36" s="301">
        <f t="shared" si="1"/>
        <v>9.9999999999999645E-2</v>
      </c>
      <c r="Q36" s="301"/>
      <c r="R36" s="298">
        <f t="shared" si="2"/>
        <v>4.2211903756859438E-3</v>
      </c>
      <c r="S36" s="298"/>
      <c r="T36" s="304">
        <f t="shared" si="3"/>
        <v>9.9999999999999645E-2</v>
      </c>
      <c r="U36" s="304"/>
      <c r="V36" s="302">
        <f t="shared" si="4"/>
        <v>13.9</v>
      </c>
      <c r="W36" s="303"/>
      <c r="X36" s="294">
        <f t="shared" si="5"/>
        <v>0.12794612794612795</v>
      </c>
      <c r="Y36" s="295"/>
      <c r="Z36" s="296">
        <f t="shared" si="6"/>
        <v>5.3100000000000023</v>
      </c>
      <c r="AA36" s="297"/>
      <c r="AB36" s="298">
        <f t="shared" si="8"/>
        <v>9.3354430379746875E-2</v>
      </c>
      <c r="AC36" s="298"/>
      <c r="AD36" s="296">
        <f t="shared" si="9"/>
        <v>-0.82999999999999829</v>
      </c>
      <c r="AE36" s="297"/>
      <c r="AF36" s="298">
        <f t="shared" si="7"/>
        <v>5.0890585241729199E-3</v>
      </c>
      <c r="AG36" s="298"/>
      <c r="AH36" s="298">
        <f t="shared" si="10"/>
        <v>0</v>
      </c>
      <c r="AI36" s="298"/>
    </row>
    <row r="37" spans="1:40" s="46" customFormat="1" ht="15" customHeight="1" x14ac:dyDescent="0.25">
      <c r="A37" s="42"/>
      <c r="B37" s="11">
        <v>1605</v>
      </c>
      <c r="C37" s="64">
        <f t="shared" si="0"/>
        <v>0.99064519738985624</v>
      </c>
      <c r="D37" s="4">
        <v>100</v>
      </c>
      <c r="E37" s="5">
        <v>49.13</v>
      </c>
      <c r="F37" s="15">
        <v>19.2</v>
      </c>
      <c r="G37" s="6">
        <v>7.6</v>
      </c>
      <c r="H37" s="7">
        <v>1169</v>
      </c>
      <c r="I37" s="15">
        <v>3.3</v>
      </c>
      <c r="J37" s="4">
        <v>-103</v>
      </c>
      <c r="K37" s="6">
        <v>11.02</v>
      </c>
      <c r="L37" s="299"/>
      <c r="M37" s="300"/>
      <c r="N37" s="43"/>
      <c r="P37" s="301">
        <f t="shared" si="1"/>
        <v>9.9999999999999645E-2</v>
      </c>
      <c r="Q37" s="301"/>
      <c r="R37" s="298">
        <f t="shared" si="2"/>
        <v>1.5280135823429542E-2</v>
      </c>
      <c r="S37" s="298"/>
      <c r="T37" s="304">
        <f t="shared" si="3"/>
        <v>3.4000000000000004</v>
      </c>
      <c r="U37" s="304"/>
      <c r="V37" s="302">
        <f t="shared" si="4"/>
        <v>11.02</v>
      </c>
      <c r="W37" s="303"/>
      <c r="X37" s="294">
        <f t="shared" si="5"/>
        <v>0.23113964686998401</v>
      </c>
      <c r="Y37" s="295"/>
      <c r="Z37" s="296">
        <f t="shared" si="6"/>
        <v>7.0100000000000051</v>
      </c>
      <c r="AA37" s="297"/>
      <c r="AB37" s="298">
        <f t="shared" si="8"/>
        <v>0.12324191279887491</v>
      </c>
      <c r="AC37" s="298"/>
      <c r="AD37" s="296">
        <f t="shared" si="9"/>
        <v>-1.7000000000000028</v>
      </c>
      <c r="AE37" s="297"/>
      <c r="AF37" s="298">
        <f t="shared" si="7"/>
        <v>2.570694087403599E-2</v>
      </c>
      <c r="AG37" s="298"/>
      <c r="AH37" s="298">
        <f t="shared" si="10"/>
        <v>-0.23175965665236051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1610</v>
      </c>
      <c r="C38" s="64">
        <f t="shared" si="0"/>
        <v>1.0566882105491822</v>
      </c>
      <c r="D38" s="4">
        <v>50</v>
      </c>
      <c r="E38" s="5">
        <v>49.37</v>
      </c>
      <c r="F38" s="15">
        <v>20.399999999999999</v>
      </c>
      <c r="G38" s="6">
        <v>7.6</v>
      </c>
      <c r="H38" s="7">
        <v>1179</v>
      </c>
      <c r="I38" s="15">
        <v>2.1</v>
      </c>
      <c r="J38" s="4">
        <v>-6</v>
      </c>
      <c r="K38" s="6">
        <v>9.84</v>
      </c>
      <c r="L38" s="299" t="s">
        <v>273</v>
      </c>
      <c r="M38" s="300"/>
      <c r="N38" s="43"/>
      <c r="P38" s="301">
        <f t="shared" si="1"/>
        <v>0</v>
      </c>
      <c r="Q38" s="301"/>
      <c r="R38" s="298">
        <f t="shared" si="2"/>
        <v>8.5178875638841564E-3</v>
      </c>
      <c r="S38" s="298"/>
      <c r="T38" s="304">
        <f t="shared" si="3"/>
        <v>1.1999999999999997</v>
      </c>
      <c r="U38" s="304"/>
      <c r="V38" s="302">
        <f t="shared" si="4"/>
        <v>9.84</v>
      </c>
      <c r="W38" s="303"/>
      <c r="X38" s="294">
        <f t="shared" si="5"/>
        <v>0.11313518696069029</v>
      </c>
      <c r="Y38" s="295"/>
      <c r="Z38" s="296">
        <f t="shared" si="6"/>
        <v>7.25</v>
      </c>
      <c r="AA38" s="297"/>
      <c r="AB38" s="298">
        <f t="shared" si="8"/>
        <v>0.12746132208157523</v>
      </c>
      <c r="AC38" s="298"/>
      <c r="AD38" s="296">
        <f t="shared" si="9"/>
        <v>-0.23999999999999488</v>
      </c>
      <c r="AE38" s="297"/>
      <c r="AF38" s="298">
        <f t="shared" si="7"/>
        <v>6.060606060606058E-2</v>
      </c>
      <c r="AG38" s="298"/>
      <c r="AH38" s="298">
        <f t="shared" si="10"/>
        <v>-1.7798165137614679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1655</v>
      </c>
      <c r="C39" s="64">
        <f t="shared" si="0"/>
        <v>2.8398495658509297</v>
      </c>
      <c r="D39" s="4">
        <v>150</v>
      </c>
      <c r="E39" s="5">
        <v>53.22</v>
      </c>
      <c r="F39" s="15">
        <v>18.8</v>
      </c>
      <c r="G39" s="6">
        <v>7.57</v>
      </c>
      <c r="H39" s="7">
        <v>1172</v>
      </c>
      <c r="I39" s="15">
        <v>4.2</v>
      </c>
      <c r="J39" s="4">
        <v>-114</v>
      </c>
      <c r="K39" s="6">
        <v>4.71</v>
      </c>
      <c r="L39" s="299"/>
      <c r="M39" s="300"/>
      <c r="N39" s="43"/>
      <c r="P39" s="301">
        <f t="shared" si="1"/>
        <v>2.9999999999999361E-2</v>
      </c>
      <c r="Q39" s="301"/>
      <c r="R39" s="298">
        <f t="shared" si="2"/>
        <v>5.9549128030625268E-3</v>
      </c>
      <c r="S39" s="298"/>
      <c r="T39" s="304">
        <f t="shared" si="3"/>
        <v>2.1</v>
      </c>
      <c r="U39" s="304"/>
      <c r="V39" s="302">
        <f t="shared" si="4"/>
        <v>4.71</v>
      </c>
      <c r="W39" s="303"/>
      <c r="X39" s="294">
        <f t="shared" si="5"/>
        <v>0.70515463917525767</v>
      </c>
      <c r="Y39" s="295"/>
      <c r="Z39" s="296">
        <f t="shared" si="6"/>
        <v>11.100000000000001</v>
      </c>
      <c r="AA39" s="297"/>
      <c r="AB39" s="298">
        <f t="shared" si="8"/>
        <v>0.19514767932489452</v>
      </c>
      <c r="AC39" s="298"/>
      <c r="AD39" s="296">
        <f t="shared" si="9"/>
        <v>-3.8500000000000014</v>
      </c>
      <c r="AE39" s="297"/>
      <c r="AF39" s="298">
        <f t="shared" si="7"/>
        <v>8.1632653061224372E-2</v>
      </c>
      <c r="AG39" s="298"/>
      <c r="AH39" s="298">
        <f t="shared" si="10"/>
        <v>-1.8</v>
      </c>
      <c r="AI39" s="298"/>
    </row>
    <row r="40" spans="1:40" s="46" customFormat="1" ht="15" customHeight="1" x14ac:dyDescent="0.25">
      <c r="A40" s="42"/>
      <c r="B40" s="11">
        <v>1700</v>
      </c>
      <c r="C40" s="64">
        <f t="shared" si="0"/>
        <v>3.0379786053289011</v>
      </c>
      <c r="D40" s="4">
        <v>150</v>
      </c>
      <c r="E40" s="5">
        <v>54.25</v>
      </c>
      <c r="F40" s="15">
        <v>18.3</v>
      </c>
      <c r="G40" s="6">
        <v>7.6</v>
      </c>
      <c r="H40" s="7">
        <v>1182</v>
      </c>
      <c r="I40" s="15">
        <v>3.84</v>
      </c>
      <c r="J40" s="4">
        <v>-117</v>
      </c>
      <c r="K40" s="6">
        <v>2.93</v>
      </c>
      <c r="L40" s="299"/>
      <c r="M40" s="300"/>
      <c r="N40" s="43"/>
      <c r="P40" s="301">
        <f t="shared" si="1"/>
        <v>2.9999999999999361E-2</v>
      </c>
      <c r="Q40" s="301"/>
      <c r="R40" s="298">
        <f t="shared" si="2"/>
        <v>8.4961767204757861E-3</v>
      </c>
      <c r="S40" s="298"/>
      <c r="T40" s="304">
        <f t="shared" si="3"/>
        <v>0.36000000000000032</v>
      </c>
      <c r="U40" s="304"/>
      <c r="V40" s="302">
        <f t="shared" si="4"/>
        <v>2.93</v>
      </c>
      <c r="W40" s="303"/>
      <c r="X40" s="294">
        <f t="shared" si="5"/>
        <v>0.46596858638743449</v>
      </c>
      <c r="Y40" s="295"/>
      <c r="Z40" s="296">
        <f t="shared" si="6"/>
        <v>12.130000000000003</v>
      </c>
      <c r="AA40" s="297"/>
      <c r="AB40" s="298">
        <f t="shared" si="8"/>
        <v>0.21325597749648387</v>
      </c>
      <c r="AC40" s="298"/>
      <c r="AD40" s="296">
        <f t="shared" si="9"/>
        <v>-1.0300000000000011</v>
      </c>
      <c r="AE40" s="297"/>
      <c r="AF40" s="298">
        <f>IF(F40="","",ABS(F40-F39)/AVERAGE(F40,F39))</f>
        <v>2.6954177897574122E-2</v>
      </c>
      <c r="AG40" s="298"/>
      <c r="AH40" s="298">
        <f t="shared" si="10"/>
        <v>-2.5974025974025976E-2</v>
      </c>
      <c r="AI40" s="298"/>
    </row>
    <row r="41" spans="1:40" s="46" customFormat="1" ht="15" customHeight="1" x14ac:dyDescent="0.25">
      <c r="A41" s="42"/>
      <c r="B41" s="11">
        <v>1705</v>
      </c>
      <c r="C41" s="64">
        <f t="shared" si="0"/>
        <v>3.2361076448068662</v>
      </c>
      <c r="D41" s="4">
        <v>150</v>
      </c>
      <c r="E41" s="5">
        <v>55.74</v>
      </c>
      <c r="F41" s="15">
        <v>17.600000000000001</v>
      </c>
      <c r="G41" s="6">
        <v>7.59</v>
      </c>
      <c r="H41" s="7">
        <v>1170</v>
      </c>
      <c r="I41" s="15">
        <v>3.7</v>
      </c>
      <c r="J41" s="4">
        <v>-124</v>
      </c>
      <c r="K41" s="6">
        <v>3.22</v>
      </c>
      <c r="L41" s="299"/>
      <c r="M41" s="300"/>
      <c r="N41" s="43"/>
      <c r="P41" s="301">
        <f t="shared" si="1"/>
        <v>9.9999999999997868E-3</v>
      </c>
      <c r="Q41" s="301"/>
      <c r="R41" s="298">
        <f t="shared" si="2"/>
        <v>1.020408163265306E-2</v>
      </c>
      <c r="S41" s="298"/>
      <c r="T41" s="304">
        <f t="shared" si="3"/>
        <v>0.13999999999999968</v>
      </c>
      <c r="U41" s="304"/>
      <c r="V41" s="302">
        <f t="shared" si="4"/>
        <v>3.22</v>
      </c>
      <c r="W41" s="303"/>
      <c r="X41" s="294">
        <f t="shared" si="5"/>
        <v>9.4308943089430899E-2</v>
      </c>
      <c r="Y41" s="295"/>
      <c r="Z41" s="296">
        <f t="shared" si="6"/>
        <v>13.620000000000005</v>
      </c>
      <c r="AA41" s="297"/>
      <c r="AB41" s="298">
        <f t="shared" si="8"/>
        <v>0.23945147679324902</v>
      </c>
      <c r="AC41" s="298"/>
      <c r="AD41" s="296">
        <f t="shared" si="9"/>
        <v>-1.490000000000002</v>
      </c>
      <c r="AE41" s="297"/>
      <c r="AF41" s="298">
        <f t="shared" si="7"/>
        <v>3.8997214484679618E-2</v>
      </c>
      <c r="AG41" s="298"/>
      <c r="AH41" s="298">
        <f t="shared" si="10"/>
        <v>-5.8091286307053944E-2</v>
      </c>
      <c r="AI41" s="298"/>
    </row>
    <row r="42" spans="1:40" s="46" customFormat="1" ht="15" customHeight="1" x14ac:dyDescent="0.25">
      <c r="A42" s="42"/>
      <c r="B42" s="11">
        <v>1710</v>
      </c>
      <c r="C42" s="64">
        <f t="shared" si="0"/>
        <v>3.368193671125518</v>
      </c>
      <c r="D42" s="4">
        <v>100</v>
      </c>
      <c r="E42" s="5">
        <v>56.95</v>
      </c>
      <c r="F42" s="15">
        <v>18.100000000000001</v>
      </c>
      <c r="G42" s="6">
        <v>7.6</v>
      </c>
      <c r="H42" s="7">
        <v>1168</v>
      </c>
      <c r="I42" s="15">
        <v>3.7</v>
      </c>
      <c r="J42" s="4">
        <v>-124</v>
      </c>
      <c r="K42" s="6">
        <v>2.39</v>
      </c>
      <c r="L42" s="299" t="s">
        <v>112</v>
      </c>
      <c r="M42" s="300"/>
      <c r="N42" s="43"/>
      <c r="P42" s="301">
        <f t="shared" si="1"/>
        <v>9.9999999999997868E-3</v>
      </c>
      <c r="Q42" s="301"/>
      <c r="R42" s="298">
        <f t="shared" si="2"/>
        <v>1.710863986313088E-3</v>
      </c>
      <c r="S42" s="298"/>
      <c r="T42" s="304">
        <f t="shared" si="3"/>
        <v>0</v>
      </c>
      <c r="U42" s="304"/>
      <c r="V42" s="302">
        <f t="shared" si="4"/>
        <v>2.39</v>
      </c>
      <c r="W42" s="303"/>
      <c r="X42" s="294">
        <f t="shared" si="5"/>
        <v>0.29590017825311943</v>
      </c>
      <c r="Y42" s="295"/>
      <c r="Z42" s="296">
        <f t="shared" si="6"/>
        <v>14.830000000000005</v>
      </c>
      <c r="AA42" s="297"/>
      <c r="AB42" s="298">
        <f t="shared" si="8"/>
        <v>0.26072433192686367</v>
      </c>
      <c r="AC42" s="298"/>
      <c r="AD42" s="296">
        <f t="shared" si="9"/>
        <v>-1.2100000000000009</v>
      </c>
      <c r="AE42" s="297"/>
      <c r="AF42" s="298">
        <f t="shared" si="7"/>
        <v>2.8011204481792715E-2</v>
      </c>
      <c r="AG42" s="298"/>
      <c r="AH42" s="298">
        <f t="shared" si="10"/>
        <v>0</v>
      </c>
      <c r="AI42" s="298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99"/>
      <c r="M43" s="300"/>
      <c r="N43" s="43"/>
      <c r="P43" s="301" t="str">
        <f t="shared" si="1"/>
        <v/>
      </c>
      <c r="Q43" s="301"/>
      <c r="R43" s="298" t="str">
        <f t="shared" si="2"/>
        <v/>
      </c>
      <c r="S43" s="298"/>
      <c r="T43" s="304" t="str">
        <f t="shared" si="3"/>
        <v/>
      </c>
      <c r="U43" s="304"/>
      <c r="V43" s="302" t="str">
        <f t="shared" si="4"/>
        <v/>
      </c>
      <c r="W43" s="303"/>
      <c r="X43" s="294" t="str">
        <f t="shared" si="5"/>
        <v/>
      </c>
      <c r="Y43" s="295"/>
      <c r="Z43" s="296" t="str">
        <f t="shared" si="6"/>
        <v/>
      </c>
      <c r="AA43" s="297"/>
      <c r="AB43" s="298" t="str">
        <f t="shared" si="8"/>
        <v/>
      </c>
      <c r="AC43" s="298"/>
      <c r="AD43" s="296">
        <f t="shared" si="9"/>
        <v>-1E-4</v>
      </c>
      <c r="AE43" s="297"/>
      <c r="AF43" s="298" t="str">
        <f t="shared" si="7"/>
        <v/>
      </c>
      <c r="AG43" s="298"/>
      <c r="AH43" s="298" t="str">
        <f t="shared" si="10"/>
        <v/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si="10"/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1">IF(E45="",-0.0001,(E44-E45))</f>
        <v>-1E-4</v>
      </c>
      <c r="AE45" s="297"/>
      <c r="AF45" s="294" t="str">
        <f t="shared" si="7"/>
        <v/>
      </c>
      <c r="AG45" s="295"/>
      <c r="AH45" s="298" t="str">
        <f t="shared" si="10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1"/>
        <v>-1E-4</v>
      </c>
      <c r="AE46" s="297"/>
      <c r="AF46" s="298" t="str">
        <f t="shared" si="7"/>
        <v/>
      </c>
      <c r="AG46" s="298"/>
      <c r="AH46" s="298" t="str">
        <f t="shared" si="10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1"/>
        <v>-1E-4</v>
      </c>
      <c r="AE47" s="297"/>
      <c r="AF47" s="298" t="str">
        <f t="shared" si="7"/>
        <v/>
      </c>
      <c r="AG47" s="298"/>
      <c r="AH47" s="298" t="str">
        <f t="shared" si="10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1"/>
        <v>-1E-4</v>
      </c>
      <c r="AE48" s="297"/>
      <c r="AF48" s="298" t="str">
        <f t="shared" si="7"/>
        <v/>
      </c>
      <c r="AG48" s="298"/>
      <c r="AH48" s="298" t="str">
        <f t="shared" si="10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1"/>
        <v>-1E-4</v>
      </c>
      <c r="AE49" s="297"/>
      <c r="AF49" s="298" t="str">
        <f t="shared" si="7"/>
        <v/>
      </c>
      <c r="AG49" s="298"/>
      <c r="AH49" s="298" t="str">
        <f t="shared" si="10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1"/>
        <v>-1E-4</v>
      </c>
      <c r="AE50" s="297"/>
      <c r="AF50" s="298" t="str">
        <f t="shared" si="7"/>
        <v/>
      </c>
      <c r="AG50" s="298"/>
      <c r="AH50" s="298" t="str">
        <f t="shared" si="10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1"/>
        <v>-1E-4</v>
      </c>
      <c r="AE51" s="297"/>
      <c r="AF51" s="298" t="str">
        <f t="shared" si="7"/>
        <v/>
      </c>
      <c r="AG51" s="298"/>
      <c r="AH51" s="298" t="str">
        <f t="shared" si="10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1"/>
        <v>-1E-4</v>
      </c>
      <c r="AE52" s="297"/>
      <c r="AF52" s="298" t="str">
        <f t="shared" si="7"/>
        <v/>
      </c>
      <c r="AG52" s="298"/>
      <c r="AH52" s="298" t="str">
        <f t="shared" si="10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1"/>
        <v>-1E-4</v>
      </c>
      <c r="AE53" s="297"/>
      <c r="AF53" s="298" t="str">
        <f t="shared" si="7"/>
        <v/>
      </c>
      <c r="AG53" s="298"/>
      <c r="AH53" s="298" t="str">
        <f t="shared" si="10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1"/>
        <v>-1E-4</v>
      </c>
      <c r="AE54" s="297"/>
      <c r="AF54" s="298" t="str">
        <f t="shared" si="7"/>
        <v/>
      </c>
      <c r="AG54" s="298"/>
      <c r="AH54" s="298" t="str">
        <f t="shared" si="10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1"/>
        <v>-1E-4</v>
      </c>
      <c r="AE55" s="297"/>
      <c r="AF55" s="298" t="str">
        <f t="shared" si="7"/>
        <v/>
      </c>
      <c r="AG55" s="298"/>
      <c r="AH55" s="298" t="str">
        <f t="shared" si="10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1"/>
        <v>-1E-4</v>
      </c>
      <c r="AE56" s="297"/>
      <c r="AF56" s="298" t="str">
        <f t="shared" si="7"/>
        <v/>
      </c>
      <c r="AG56" s="298"/>
      <c r="AH56" s="298" t="str">
        <f t="shared" si="10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1710</v>
      </c>
      <c r="C58" s="64">
        <f t="shared" ref="C58:K58" si="12">IF(C33="","",LOOKUP(9.99E+307,C32:C56))</f>
        <v>3.368193671125518</v>
      </c>
      <c r="D58" s="62">
        <f t="shared" si="12"/>
        <v>100</v>
      </c>
      <c r="E58" s="52">
        <f t="shared" si="12"/>
        <v>56.95</v>
      </c>
      <c r="F58" s="127">
        <f t="shared" si="12"/>
        <v>18.100000000000001</v>
      </c>
      <c r="G58" s="64">
        <f t="shared" si="12"/>
        <v>7.6</v>
      </c>
      <c r="H58" s="63">
        <f t="shared" si="12"/>
        <v>1168</v>
      </c>
      <c r="I58" s="127">
        <f t="shared" si="12"/>
        <v>3.7</v>
      </c>
      <c r="J58" s="62">
        <f t="shared" si="12"/>
        <v>-124</v>
      </c>
      <c r="K58" s="64">
        <f t="shared" si="12"/>
        <v>2.39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60" t="s">
        <v>67</v>
      </c>
      <c r="D60" s="229" t="s">
        <v>24</v>
      </c>
      <c r="E60" s="229"/>
      <c r="F60" s="266" t="s">
        <v>66</v>
      </c>
      <c r="G60" s="267"/>
      <c r="H60" s="268"/>
      <c r="I60" s="12">
        <v>1715</v>
      </c>
      <c r="J60" s="269" t="s">
        <v>107</v>
      </c>
      <c r="K60" s="270"/>
      <c r="L60" s="12">
        <v>1750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62" t="s">
        <v>102</v>
      </c>
      <c r="E64" s="162" t="s">
        <v>103</v>
      </c>
      <c r="F64" s="282" t="s">
        <v>122</v>
      </c>
      <c r="G64" s="283"/>
      <c r="H64" s="280" t="s">
        <v>32</v>
      </c>
      <c r="I64" s="281"/>
      <c r="J64" s="162" t="s">
        <v>102</v>
      </c>
      <c r="K64" s="162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" customHeight="1" x14ac:dyDescent="0.25">
      <c r="A65" s="275"/>
      <c r="B65" s="387" t="s">
        <v>246</v>
      </c>
      <c r="C65" s="388"/>
      <c r="D65" s="9">
        <v>1</v>
      </c>
      <c r="E65" s="9" t="s">
        <v>251</v>
      </c>
      <c r="F65" s="259" t="s">
        <v>259</v>
      </c>
      <c r="G65" s="260"/>
      <c r="H65" s="261" t="s">
        <v>253</v>
      </c>
      <c r="I65" s="262"/>
      <c r="J65" s="96">
        <v>3</v>
      </c>
      <c r="K65" s="96" t="s">
        <v>252</v>
      </c>
      <c r="L65" s="263" t="s">
        <v>260</v>
      </c>
      <c r="M65" s="264"/>
      <c r="N65" s="225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275"/>
      <c r="B66" s="387" t="s">
        <v>247</v>
      </c>
      <c r="C66" s="388"/>
      <c r="D66" s="9">
        <v>1</v>
      </c>
      <c r="E66" s="9" t="s">
        <v>251</v>
      </c>
      <c r="F66" s="259" t="s">
        <v>259</v>
      </c>
      <c r="G66" s="260"/>
      <c r="H66" s="261" t="s">
        <v>254</v>
      </c>
      <c r="I66" s="262"/>
      <c r="J66" s="96">
        <v>1</v>
      </c>
      <c r="K66" s="96" t="s">
        <v>251</v>
      </c>
      <c r="L66" s="263" t="s">
        <v>261</v>
      </c>
      <c r="M66" s="264"/>
      <c r="N66" s="225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275"/>
      <c r="B67" s="387" t="s">
        <v>91</v>
      </c>
      <c r="C67" s="388"/>
      <c r="D67" s="9">
        <v>3</v>
      </c>
      <c r="E67" s="9" t="s">
        <v>252</v>
      </c>
      <c r="F67" s="259" t="s">
        <v>13</v>
      </c>
      <c r="G67" s="260"/>
      <c r="H67" s="261" t="s">
        <v>256</v>
      </c>
      <c r="I67" s="262"/>
      <c r="J67" s="96">
        <v>3</v>
      </c>
      <c r="K67" s="96" t="s">
        <v>251</v>
      </c>
      <c r="L67" s="263" t="s">
        <v>74</v>
      </c>
      <c r="M67" s="264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275"/>
      <c r="B68" s="387" t="s">
        <v>248</v>
      </c>
      <c r="C68" s="388"/>
      <c r="D68" s="9">
        <v>1</v>
      </c>
      <c r="E68" s="9" t="s">
        <v>251</v>
      </c>
      <c r="F68" s="259" t="s">
        <v>259</v>
      </c>
      <c r="G68" s="260"/>
      <c r="H68" s="261" t="s">
        <v>257</v>
      </c>
      <c r="I68" s="262"/>
      <c r="J68" s="96">
        <v>1</v>
      </c>
      <c r="K68" s="96" t="s">
        <v>258</v>
      </c>
      <c r="L68" s="263" t="s">
        <v>74</v>
      </c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275"/>
      <c r="B69" s="387" t="s">
        <v>249</v>
      </c>
      <c r="C69" s="388"/>
      <c r="D69" s="9">
        <v>1</v>
      </c>
      <c r="E69" s="9" t="s">
        <v>251</v>
      </c>
      <c r="F69" s="259" t="s">
        <v>259</v>
      </c>
      <c r="G69" s="260"/>
      <c r="H69" s="261" t="s">
        <v>97</v>
      </c>
      <c r="I69" s="262"/>
      <c r="J69" s="96">
        <v>1</v>
      </c>
      <c r="K69" s="96" t="s">
        <v>258</v>
      </c>
      <c r="L69" s="263" t="s">
        <v>74</v>
      </c>
      <c r="M69" s="264"/>
      <c r="N69" s="225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275"/>
      <c r="B70" s="387" t="s">
        <v>250</v>
      </c>
      <c r="C70" s="388"/>
      <c r="D70" s="9">
        <v>1</v>
      </c>
      <c r="E70" s="9" t="s">
        <v>251</v>
      </c>
      <c r="F70" s="299" t="s">
        <v>263</v>
      </c>
      <c r="G70" s="260"/>
      <c r="H70" s="261" t="s">
        <v>255</v>
      </c>
      <c r="I70" s="262"/>
      <c r="J70" s="96">
        <v>1</v>
      </c>
      <c r="K70" s="96" t="s">
        <v>251</v>
      </c>
      <c r="L70" s="391" t="s">
        <v>262</v>
      </c>
      <c r="M70" s="264"/>
      <c r="N70" s="225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275"/>
      <c r="B71" s="389"/>
      <c r="C71" s="390"/>
      <c r="D71" s="177"/>
      <c r="E71" s="158"/>
      <c r="F71" s="249"/>
      <c r="G71" s="250"/>
      <c r="H71" s="251"/>
      <c r="I71" s="252"/>
      <c r="J71" s="178"/>
      <c r="K71" s="159"/>
      <c r="L71" s="253"/>
      <c r="M71" s="254"/>
      <c r="N71" s="225"/>
      <c r="Q71" s="78"/>
      <c r="S71" s="78"/>
      <c r="T71" s="78"/>
      <c r="BQ71" s="233" t="s">
        <v>89</v>
      </c>
      <c r="BR71" s="233"/>
      <c r="BS71" s="233"/>
      <c r="BT71" s="233"/>
      <c r="BU71" s="233"/>
      <c r="BV71" s="233"/>
      <c r="BW71" s="233"/>
      <c r="BX71" s="77" t="s">
        <v>21</v>
      </c>
      <c r="BY71" s="278" t="s">
        <v>11</v>
      </c>
      <c r="BZ71" s="279"/>
      <c r="CA71" s="233" t="s">
        <v>74</v>
      </c>
      <c r="CB71" s="233"/>
      <c r="CC71" s="233"/>
    </row>
    <row r="72" spans="1:81" ht="9.9499999999999993" customHeight="1" thickBot="1" x14ac:dyDescent="0.3">
      <c r="A72" s="194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6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241" t="s">
        <v>268</v>
      </c>
      <c r="C74" s="241"/>
      <c r="D74" s="241"/>
      <c r="E74" s="242"/>
      <c r="F74" s="243"/>
      <c r="G74" s="243"/>
      <c r="H74" s="243"/>
      <c r="I74" s="243"/>
      <c r="J74" s="243"/>
      <c r="K74" s="244"/>
      <c r="L74" s="255">
        <v>42641</v>
      </c>
      <c r="M74" s="255"/>
      <c r="N74" s="82"/>
    </row>
    <row r="75" spans="1:81" ht="20.100000000000001" customHeight="1" x14ac:dyDescent="0.25">
      <c r="A75" s="147" t="s">
        <v>18</v>
      </c>
      <c r="B75" s="245" t="s">
        <v>269</v>
      </c>
      <c r="C75" s="245"/>
      <c r="D75" s="245"/>
      <c r="E75" s="242"/>
      <c r="F75" s="246"/>
      <c r="G75" s="246"/>
      <c r="H75" s="246"/>
      <c r="I75" s="246"/>
      <c r="J75" s="246"/>
      <c r="K75" s="244"/>
      <c r="L75" s="256">
        <v>42641</v>
      </c>
      <c r="M75" s="256"/>
      <c r="N75" s="82"/>
    </row>
    <row r="76" spans="1:81" ht="9" customHeight="1" x14ac:dyDescent="0.25">
      <c r="A76" s="83"/>
      <c r="B76" s="84"/>
      <c r="C76" s="84"/>
      <c r="D76" s="234"/>
      <c r="E76" s="234"/>
      <c r="F76" s="234"/>
      <c r="G76" s="234"/>
      <c r="H76" s="234"/>
      <c r="I76" s="234"/>
      <c r="J76" s="234"/>
      <c r="K76" s="234"/>
      <c r="L76" s="234"/>
      <c r="M76" s="85"/>
      <c r="N76" s="86"/>
    </row>
    <row r="77" spans="1:81" ht="15" customHeight="1" x14ac:dyDescent="0.25">
      <c r="A77" s="148" t="s">
        <v>56</v>
      </c>
      <c r="B77" s="184" t="s">
        <v>100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5"/>
    </row>
    <row r="78" spans="1:81" ht="15" customHeight="1" thickBot="1" x14ac:dyDescent="0.3">
      <c r="A78" s="87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7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235">
        <v>42632.515972222223</v>
      </c>
      <c r="M79" s="235"/>
      <c r="N79" s="235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0.64930555555555558</v>
      </c>
      <c r="T90" s="92"/>
    </row>
    <row r="91" spans="17:48" x14ac:dyDescent="0.25">
      <c r="Q91" s="92"/>
      <c r="S91" s="92">
        <f t="shared" si="13"/>
        <v>0.65277777777777779</v>
      </c>
      <c r="T91" s="92"/>
      <c r="AR91" s="16" t="s">
        <v>60</v>
      </c>
    </row>
    <row r="92" spans="17:48" x14ac:dyDescent="0.25">
      <c r="Q92" s="92"/>
      <c r="S92" s="92">
        <f t="shared" si="13"/>
        <v>0.65625</v>
      </c>
      <c r="T92" s="92"/>
      <c r="AR92" s="16" t="s">
        <v>59</v>
      </c>
    </row>
    <row r="93" spans="17:48" x14ac:dyDescent="0.25">
      <c r="Q93" s="92"/>
      <c r="S93" s="92">
        <f t="shared" si="13"/>
        <v>0.65972222222222221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0.66319444444444442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0.67013888888888884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0.67361111111111116</v>
      </c>
      <c r="T96" s="92"/>
      <c r="AR96" s="16" t="s">
        <v>64</v>
      </c>
    </row>
    <row r="97" spans="17:48" x14ac:dyDescent="0.25">
      <c r="Q97" s="92"/>
      <c r="S97" s="92">
        <f t="shared" si="13"/>
        <v>0.70486111111111116</v>
      </c>
      <c r="T97" s="92"/>
    </row>
    <row r="98" spans="17:48" x14ac:dyDescent="0.25">
      <c r="Q98" s="92"/>
      <c r="S98" s="92">
        <f t="shared" si="13"/>
        <v>0.70833333333333337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0.71180555555555547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0.71527777777777779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136799.99999999997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GWA-6BR</vt:lpstr>
      <vt:lpstr>Example!Print_Area</vt:lpstr>
      <vt:lpstr>'GWA-6BR'!Print_Area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2016-09-29T09:48:49Z</dcterms:modified>
</cp:coreProperties>
</file>